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C:\Users\gupopov\Documents\проекты НПА\ГП Информационное общество\август 2015\проект ПМО\"/>
    </mc:Choice>
  </mc:AlternateContent>
  <bookViews>
    <workbookView xWindow="0" yWindow="300" windowWidth="15150" windowHeight="13545" tabRatio="875" firstSheet="3" activeTab="10"/>
  </bookViews>
  <sheets>
    <sheet name="2а. Пасп ГП" sheetId="14" r:id="rId1"/>
    <sheet name="2б. Пасп ПП 1" sheetId="15" r:id="rId2"/>
    <sheet name="2в. Пасп ПП 2" sheetId="31" r:id="rId3"/>
    <sheet name="3. Пок." sheetId="43" r:id="rId4"/>
    <sheet name="4. ОМ" sheetId="44" r:id="rId5"/>
    <sheet name="6. Фин участ" sheetId="47" r:id="rId6"/>
    <sheet name="7б. Фин ОМСУ" sheetId="29" r:id="rId7"/>
    <sheet name="8. НПА" sheetId="51" r:id="rId8"/>
    <sheet name="9. Метод пок" sheetId="53" r:id="rId9"/>
    <sheet name="10. План 2015-2017" sheetId="57" r:id="rId10"/>
    <sheet name="10. План 2016-2018" sheetId="58" r:id="rId11"/>
    <sheet name="10. План 2014-2020" sheetId="54" r:id="rId12"/>
    <sheet name="12а. Спр. пок" sheetId="55" r:id="rId13"/>
    <sheet name="12б. Спр. мер 2016-2018" sheetId="56" r:id="rId14"/>
    <sheet name="Пр13. Публ.обс" sheetId="12" r:id="rId15"/>
  </sheets>
  <externalReferences>
    <externalReference r:id="rId16"/>
    <externalReference r:id="rId17"/>
    <externalReference r:id="rId18"/>
  </externalReferences>
  <definedNames>
    <definedName name="_xlnm._FilterDatabase" localSheetId="11" hidden="1">'10. План 2014-2020'!$A$6:$Q$525</definedName>
    <definedName name="_xlnm._FilterDatabase" localSheetId="9" hidden="1">'10. План 2015-2017'!$A$6:$Q$271</definedName>
    <definedName name="_xlnm._FilterDatabase" localSheetId="10" hidden="1">'10. План 2016-2018'!$A$6:$Q$230</definedName>
    <definedName name="_xlnm.Print_Area" localSheetId="11">'10. План 2014-2020'!$A$1:$K$526</definedName>
    <definedName name="_xlnm.Print_Area" localSheetId="9">'10. План 2015-2017'!$A$1:$K$272</definedName>
    <definedName name="_xlnm.Print_Area" localSheetId="10">'10. План 2016-2018'!$A$1:$K$243</definedName>
    <definedName name="_xlnm.Print_Area" localSheetId="0">'2а. Пасп ГП'!$A$1:$F$50</definedName>
    <definedName name="_xlnm.Print_Area" localSheetId="1">'2б. Пасп ПП 1'!$A$1:$E$63</definedName>
    <definedName name="_xlnm.Print_Area" localSheetId="2">'2в. Пасп ПП 2'!$A$1:$F$34</definedName>
    <definedName name="_xlnm.Print_Area" localSheetId="7">'8. НПА'!$A$1:$E$34</definedName>
    <definedName name="_xlnm.Print_Area" localSheetId="8">'9. Метод пок'!$A$1:$I$34</definedName>
  </definedNames>
  <calcPr calcId="152511"/>
</workbook>
</file>

<file path=xl/calcChain.xml><?xml version="1.0" encoding="utf-8"?>
<calcChain xmlns="http://schemas.openxmlformats.org/spreadsheetml/2006/main">
  <c r="U116" i="56" l="1"/>
  <c r="T116" i="56"/>
  <c r="S116" i="56"/>
  <c r="R116" i="56"/>
  <c r="U117" i="56"/>
  <c r="T117" i="56"/>
  <c r="S117" i="56"/>
  <c r="M117" i="56" s="1"/>
  <c r="R117" i="56"/>
  <c r="T118" i="56"/>
  <c r="S118" i="56"/>
  <c r="R118" i="56"/>
  <c r="L118" i="56" s="1"/>
  <c r="U122" i="56"/>
  <c r="O122" i="56" s="1"/>
  <c r="U118" i="56"/>
  <c r="U120" i="56"/>
  <c r="O120" i="56" s="1"/>
  <c r="T120" i="56"/>
  <c r="S120" i="56"/>
  <c r="R120" i="56"/>
  <c r="L120" i="56" s="1"/>
  <c r="U121" i="56"/>
  <c r="T121" i="56"/>
  <c r="S121" i="56"/>
  <c r="R121" i="56"/>
  <c r="T122" i="56"/>
  <c r="N122" i="56" s="1"/>
  <c r="S122" i="56"/>
  <c r="R122" i="56"/>
  <c r="P119" i="56"/>
  <c r="P115" i="56"/>
  <c r="E122" i="56"/>
  <c r="M122" i="56"/>
  <c r="L122" i="56"/>
  <c r="N121" i="56"/>
  <c r="M121" i="56"/>
  <c r="E121" i="56"/>
  <c r="N120" i="56"/>
  <c r="M120" i="56"/>
  <c r="E120" i="56"/>
  <c r="S119" i="56"/>
  <c r="I119" i="56"/>
  <c r="H119" i="56"/>
  <c r="G119" i="56"/>
  <c r="F119" i="56"/>
  <c r="O118" i="56"/>
  <c r="N118" i="56"/>
  <c r="E118" i="56"/>
  <c r="N117" i="56"/>
  <c r="O117" i="56"/>
  <c r="E117" i="56"/>
  <c r="O116" i="56"/>
  <c r="N116" i="56"/>
  <c r="M116" i="56"/>
  <c r="E116" i="56"/>
  <c r="U115" i="56"/>
  <c r="I115" i="56"/>
  <c r="H115" i="56"/>
  <c r="G115" i="56"/>
  <c r="F115" i="56"/>
  <c r="O113" i="56"/>
  <c r="O109" i="56"/>
  <c r="L109" i="56"/>
  <c r="E109" i="56"/>
  <c r="U196" i="56"/>
  <c r="U195" i="56"/>
  <c r="T196" i="56"/>
  <c r="T195" i="56"/>
  <c r="S196" i="56"/>
  <c r="S195" i="56"/>
  <c r="T197" i="56"/>
  <c r="S197" i="56"/>
  <c r="U197" i="56"/>
  <c r="S199" i="56"/>
  <c r="T199" i="56"/>
  <c r="U199" i="56"/>
  <c r="S200" i="56"/>
  <c r="T200" i="56"/>
  <c r="U200" i="56"/>
  <c r="S201" i="56"/>
  <c r="T201" i="56"/>
  <c r="U201" i="56"/>
  <c r="S203" i="56"/>
  <c r="S204" i="56"/>
  <c r="S205" i="56"/>
  <c r="T203" i="56"/>
  <c r="T204" i="56"/>
  <c r="T205" i="56"/>
  <c r="U203" i="56"/>
  <c r="U204" i="56"/>
  <c r="U205" i="56"/>
  <c r="Q117" i="56" l="1"/>
  <c r="Q116" i="56"/>
  <c r="Q118" i="56"/>
  <c r="L116" i="56"/>
  <c r="K116" i="56" s="1"/>
  <c r="O115" i="56"/>
  <c r="S115" i="56"/>
  <c r="L117" i="56"/>
  <c r="K117" i="56" s="1"/>
  <c r="R115" i="56"/>
  <c r="Q122" i="56"/>
  <c r="U119" i="56"/>
  <c r="O121" i="56"/>
  <c r="O119" i="56" s="1"/>
  <c r="Q121" i="56"/>
  <c r="E119" i="56"/>
  <c r="E115" i="56"/>
  <c r="Q115" i="56"/>
  <c r="N115" i="56"/>
  <c r="K120" i="56"/>
  <c r="M119" i="56"/>
  <c r="N119" i="56"/>
  <c r="K122" i="56"/>
  <c r="M118" i="56"/>
  <c r="M115" i="56" s="1"/>
  <c r="T115" i="56"/>
  <c r="T119" i="56"/>
  <c r="R119" i="56"/>
  <c r="L121" i="56"/>
  <c r="L115" i="56" l="1"/>
  <c r="K118" i="56"/>
  <c r="K115" i="56" s="1"/>
  <c r="K119" i="56"/>
  <c r="K121" i="56"/>
  <c r="L119" i="56"/>
  <c r="A202" i="56" l="1"/>
  <c r="G97" i="54"/>
  <c r="G98" i="54"/>
  <c r="H97" i="54"/>
  <c r="H98" i="54"/>
  <c r="I97" i="54"/>
  <c r="I98" i="54"/>
  <c r="F98" i="54"/>
  <c r="F99" i="54"/>
  <c r="F100" i="54"/>
  <c r="F102" i="54"/>
  <c r="F101" i="54"/>
  <c r="J205" i="54"/>
  <c r="B221" i="44" l="1"/>
  <c r="B207" i="44"/>
  <c r="B201" i="44"/>
  <c r="B177" i="44"/>
  <c r="B161" i="44"/>
  <c r="B145" i="44"/>
  <c r="B129" i="44"/>
  <c r="B121" i="44"/>
  <c r="B105" i="44"/>
  <c r="B89" i="44"/>
  <c r="B81" i="44"/>
  <c r="F370" i="54"/>
  <c r="F371" i="54"/>
  <c r="F372" i="54"/>
  <c r="F373" i="54"/>
  <c r="F374" i="54"/>
  <c r="F375" i="54"/>
  <c r="K223" i="57"/>
  <c r="J223" i="57"/>
  <c r="I224" i="57"/>
  <c r="H224" i="57"/>
  <c r="G224" i="57"/>
  <c r="F224" i="57"/>
  <c r="I225" i="57"/>
  <c r="H225" i="57"/>
  <c r="G225" i="57"/>
  <c r="F225" i="57"/>
  <c r="C223" i="57"/>
  <c r="B223" i="57"/>
  <c r="K220" i="57"/>
  <c r="J220" i="57"/>
  <c r="C220" i="57"/>
  <c r="I222" i="57"/>
  <c r="H222" i="57"/>
  <c r="H220" i="57" s="1"/>
  <c r="G222" i="57"/>
  <c r="I221" i="57"/>
  <c r="H221" i="57"/>
  <c r="G221" i="57"/>
  <c r="F222" i="57"/>
  <c r="F221" i="57"/>
  <c r="B220" i="57"/>
  <c r="G371" i="54"/>
  <c r="H371" i="54"/>
  <c r="I371" i="54"/>
  <c r="I372" i="54"/>
  <c r="H372" i="54"/>
  <c r="G372" i="54"/>
  <c r="I55" i="56"/>
  <c r="H55" i="56"/>
  <c r="G55" i="56"/>
  <c r="F55" i="56"/>
  <c r="I80" i="56"/>
  <c r="I81" i="56"/>
  <c r="F80" i="56"/>
  <c r="F81" i="56"/>
  <c r="F82" i="56"/>
  <c r="G80" i="56"/>
  <c r="G81" i="56"/>
  <c r="G82" i="56"/>
  <c r="H80" i="56"/>
  <c r="H81" i="56"/>
  <c r="H82" i="56"/>
  <c r="I82" i="56"/>
  <c r="E88" i="56"/>
  <c r="E89" i="56"/>
  <c r="E90" i="56"/>
  <c r="S177" i="56"/>
  <c r="T177" i="56"/>
  <c r="B214" i="56"/>
  <c r="U213" i="56"/>
  <c r="T213" i="56"/>
  <c r="S213" i="56"/>
  <c r="U212" i="56"/>
  <c r="T212" i="56"/>
  <c r="S212" i="56"/>
  <c r="U211" i="56"/>
  <c r="T211" i="56"/>
  <c r="S211" i="56"/>
  <c r="R213" i="56"/>
  <c r="R212" i="56"/>
  <c r="P210" i="56"/>
  <c r="K221" i="44"/>
  <c r="K213" i="44"/>
  <c r="C221" i="44"/>
  <c r="C213" i="44"/>
  <c r="C207" i="44"/>
  <c r="C201" i="44"/>
  <c r="C193" i="44"/>
  <c r="C185" i="44"/>
  <c r="C177" i="44"/>
  <c r="C169" i="44"/>
  <c r="C161" i="44"/>
  <c r="C153" i="44"/>
  <c r="C145" i="44"/>
  <c r="C137" i="44"/>
  <c r="C129" i="44"/>
  <c r="C121" i="44"/>
  <c r="C113" i="44"/>
  <c r="C105" i="44"/>
  <c r="C97" i="44"/>
  <c r="C89" i="44"/>
  <c r="C81" i="44"/>
  <c r="C73" i="44"/>
  <c r="C65" i="44"/>
  <c r="B65" i="44"/>
  <c r="B7" i="44"/>
  <c r="E223" i="44"/>
  <c r="E224" i="44"/>
  <c r="E87" i="56" l="1"/>
  <c r="F220" i="57"/>
  <c r="E222" i="57"/>
  <c r="I220" i="57"/>
  <c r="I223" i="57"/>
  <c r="G220" i="57"/>
  <c r="E224" i="57"/>
  <c r="F223" i="57"/>
  <c r="H223" i="57"/>
  <c r="E225" i="57"/>
  <c r="G223" i="57"/>
  <c r="E221" i="57"/>
  <c r="Q213" i="56"/>
  <c r="Q212" i="56"/>
  <c r="U210" i="56"/>
  <c r="T210" i="56"/>
  <c r="S210" i="56"/>
  <c r="E223" i="57" l="1"/>
  <c r="E220" i="57"/>
  <c r="B270" i="57" l="1"/>
  <c r="C270" i="57"/>
  <c r="J270" i="57"/>
  <c r="K270" i="57"/>
  <c r="C268" i="57"/>
  <c r="B268" i="57"/>
  <c r="J268" i="57"/>
  <c r="K268" i="57"/>
  <c r="B266" i="57"/>
  <c r="C266" i="57"/>
  <c r="J266" i="57"/>
  <c r="K266" i="57"/>
  <c r="B264" i="57"/>
  <c r="C264" i="57"/>
  <c r="J264" i="57"/>
  <c r="K264" i="57"/>
  <c r="B262" i="57"/>
  <c r="C262" i="57"/>
  <c r="K262" i="57"/>
  <c r="K260" i="57"/>
  <c r="J260" i="57"/>
  <c r="C260" i="57"/>
  <c r="B260" i="57"/>
  <c r="B258" i="57"/>
  <c r="C258" i="57"/>
  <c r="J258" i="57"/>
  <c r="K258" i="57"/>
  <c r="B254" i="57"/>
  <c r="C254" i="57"/>
  <c r="K254" i="57"/>
  <c r="B250" i="57"/>
  <c r="C250" i="57"/>
  <c r="K250" i="57"/>
  <c r="F259" i="57"/>
  <c r="F258" i="57" s="1"/>
  <c r="E258" i="57" s="1"/>
  <c r="F257" i="57"/>
  <c r="F256" i="57"/>
  <c r="F255" i="57"/>
  <c r="G235" i="57"/>
  <c r="H235" i="57"/>
  <c r="I235" i="57"/>
  <c r="F246" i="57"/>
  <c r="B245" i="57"/>
  <c r="C245" i="57"/>
  <c r="B248" i="57"/>
  <c r="C248" i="57"/>
  <c r="K248" i="57"/>
  <c r="K245" i="57"/>
  <c r="B242" i="57"/>
  <c r="C242" i="57"/>
  <c r="K242" i="57"/>
  <c r="B238" i="57"/>
  <c r="C238" i="57"/>
  <c r="J238" i="57"/>
  <c r="K238" i="57"/>
  <c r="B234" i="57"/>
  <c r="C234" i="57"/>
  <c r="J234" i="57"/>
  <c r="K234" i="57"/>
  <c r="B230" i="57"/>
  <c r="C230" i="57"/>
  <c r="K230" i="57"/>
  <c r="B226" i="57"/>
  <c r="C226" i="57"/>
  <c r="K226" i="57"/>
  <c r="B218" i="57"/>
  <c r="C218" i="57"/>
  <c r="K218" i="57"/>
  <c r="B216" i="57"/>
  <c r="C216" i="57"/>
  <c r="K216" i="57"/>
  <c r="B212" i="57"/>
  <c r="C212" i="57"/>
  <c r="K212" i="57"/>
  <c r="B208" i="57"/>
  <c r="C208" i="57"/>
  <c r="K208" i="57"/>
  <c r="B204" i="57"/>
  <c r="C204" i="57"/>
  <c r="K204" i="57"/>
  <c r="B200" i="57"/>
  <c r="C200" i="57"/>
  <c r="K200" i="57"/>
  <c r="C196" i="57"/>
  <c r="B196" i="57"/>
  <c r="K196" i="57"/>
  <c r="K192" i="57"/>
  <c r="J192" i="57"/>
  <c r="C192" i="57"/>
  <c r="B192" i="57"/>
  <c r="J168" i="57"/>
  <c r="K168" i="57"/>
  <c r="C168" i="57"/>
  <c r="B168" i="57"/>
  <c r="B188" i="57"/>
  <c r="C188" i="57"/>
  <c r="K188" i="57"/>
  <c r="B184" i="57"/>
  <c r="C184" i="57"/>
  <c r="K184" i="57"/>
  <c r="B180" i="57"/>
  <c r="C180" i="57"/>
  <c r="K180" i="57"/>
  <c r="B176" i="57"/>
  <c r="C176" i="57"/>
  <c r="K176" i="57"/>
  <c r="B172" i="57"/>
  <c r="C172" i="57"/>
  <c r="K172" i="57"/>
  <c r="B160" i="57"/>
  <c r="C160" i="57"/>
  <c r="K165" i="57"/>
  <c r="B165" i="57"/>
  <c r="C165" i="57"/>
  <c r="J165" i="57"/>
  <c r="B162" i="57"/>
  <c r="C162" i="57"/>
  <c r="J162" i="57"/>
  <c r="C156" i="57"/>
  <c r="B158" i="57"/>
  <c r="C158" i="57"/>
  <c r="B156" i="57"/>
  <c r="B154" i="57"/>
  <c r="C154" i="57"/>
  <c r="B152" i="57"/>
  <c r="C152" i="57"/>
  <c r="B150" i="57"/>
  <c r="C150" i="57"/>
  <c r="B148" i="57"/>
  <c r="C148" i="57"/>
  <c r="B146" i="57"/>
  <c r="C146" i="57"/>
  <c r="J160" i="57"/>
  <c r="J158" i="57"/>
  <c r="J156" i="57"/>
  <c r="J154" i="57"/>
  <c r="J152" i="57"/>
  <c r="J150" i="57"/>
  <c r="J148" i="57"/>
  <c r="K162" i="57"/>
  <c r="K160" i="57"/>
  <c r="K158" i="57"/>
  <c r="K156" i="57"/>
  <c r="K154" i="57"/>
  <c r="K152" i="57"/>
  <c r="K150" i="57"/>
  <c r="K148" i="57"/>
  <c r="K146" i="57"/>
  <c r="K142" i="57"/>
  <c r="C142" i="57"/>
  <c r="B142" i="57"/>
  <c r="K138" i="57"/>
  <c r="J138" i="57"/>
  <c r="C138" i="57"/>
  <c r="B138" i="57"/>
  <c r="C135" i="57"/>
  <c r="K135" i="57"/>
  <c r="B135" i="57"/>
  <c r="B132" i="57"/>
  <c r="C132" i="57"/>
  <c r="K132" i="57"/>
  <c r="B129" i="57"/>
  <c r="C129" i="57"/>
  <c r="K129" i="57"/>
  <c r="C125" i="57"/>
  <c r="B127" i="57"/>
  <c r="C127" i="57"/>
  <c r="K127" i="57"/>
  <c r="B125" i="57"/>
  <c r="K125" i="57"/>
  <c r="B123" i="57"/>
  <c r="C123" i="57"/>
  <c r="K123" i="57"/>
  <c r="B121" i="57"/>
  <c r="C121" i="57"/>
  <c r="K121" i="57"/>
  <c r="J127" i="57"/>
  <c r="J125" i="57"/>
  <c r="J123" i="57"/>
  <c r="J121" i="57"/>
  <c r="B119" i="57"/>
  <c r="C119" i="57"/>
  <c r="K119" i="57"/>
  <c r="J119" i="57"/>
  <c r="B117" i="57"/>
  <c r="C117" i="57"/>
  <c r="K117" i="57"/>
  <c r="J117" i="57"/>
  <c r="B115" i="57"/>
  <c r="C115" i="57"/>
  <c r="K115" i="57"/>
  <c r="J115" i="57"/>
  <c r="B113" i="57"/>
  <c r="C113" i="57"/>
  <c r="K113" i="57"/>
  <c r="B111" i="57"/>
  <c r="C111" i="57"/>
  <c r="K111" i="57"/>
  <c r="J113" i="57"/>
  <c r="J111" i="57"/>
  <c r="B107" i="57"/>
  <c r="C107" i="57"/>
  <c r="K107" i="57"/>
  <c r="B103" i="57"/>
  <c r="C103" i="57"/>
  <c r="K103" i="57"/>
  <c r="B101" i="57"/>
  <c r="C101" i="57"/>
  <c r="K101" i="57"/>
  <c r="B97" i="57"/>
  <c r="C97" i="57"/>
  <c r="K97" i="57"/>
  <c r="B93" i="57"/>
  <c r="C93" i="57"/>
  <c r="J93" i="57"/>
  <c r="K93" i="57"/>
  <c r="B89" i="57"/>
  <c r="C89" i="57"/>
  <c r="K89" i="57"/>
  <c r="B85" i="57"/>
  <c r="C85" i="57"/>
  <c r="K85" i="57"/>
  <c r="B83" i="57"/>
  <c r="C83" i="57"/>
  <c r="K83" i="57"/>
  <c r="B79" i="57"/>
  <c r="C79" i="57"/>
  <c r="K79" i="57"/>
  <c r="B75" i="57"/>
  <c r="C75" i="57"/>
  <c r="K75" i="57"/>
  <c r="C71" i="57"/>
  <c r="B71" i="57"/>
  <c r="K71" i="57"/>
  <c r="B67" i="57"/>
  <c r="C67" i="57"/>
  <c r="K67" i="57"/>
  <c r="B63" i="57"/>
  <c r="C63" i="57"/>
  <c r="K63" i="57"/>
  <c r="B59" i="57"/>
  <c r="C59" i="57"/>
  <c r="K59" i="57"/>
  <c r="C55" i="57"/>
  <c r="B55" i="57"/>
  <c r="K55" i="57"/>
  <c r="B43" i="57"/>
  <c r="C43" i="57"/>
  <c r="K43" i="57"/>
  <c r="B40" i="57"/>
  <c r="C40" i="57"/>
  <c r="K40" i="57"/>
  <c r="K38" i="57"/>
  <c r="B38" i="57"/>
  <c r="C38" i="57"/>
  <c r="B34" i="57"/>
  <c r="C34" i="57"/>
  <c r="K34" i="57"/>
  <c r="B30" i="57"/>
  <c r="C30" i="57"/>
  <c r="K30" i="57"/>
  <c r="K26" i="57"/>
  <c r="B26" i="57"/>
  <c r="C26" i="57"/>
  <c r="B30" i="58"/>
  <c r="C30" i="58"/>
  <c r="K30" i="58"/>
  <c r="J26" i="57"/>
  <c r="K22" i="57"/>
  <c r="C22" i="57"/>
  <c r="B22" i="57"/>
  <c r="K18" i="57"/>
  <c r="B18" i="57"/>
  <c r="C18" i="57"/>
  <c r="B14" i="57"/>
  <c r="K14" i="57"/>
  <c r="B10" i="57"/>
  <c r="K10" i="57"/>
  <c r="C14" i="57"/>
  <c r="C10" i="57"/>
  <c r="C6" i="57"/>
  <c r="K6" i="57"/>
  <c r="K6" i="58"/>
  <c r="J186" i="54"/>
  <c r="J95" i="54"/>
  <c r="I369" i="54"/>
  <c r="H369" i="54"/>
  <c r="G369" i="54"/>
  <c r="F369" i="54"/>
  <c r="I370" i="54"/>
  <c r="H370" i="54"/>
  <c r="G370" i="54"/>
  <c r="G373" i="54"/>
  <c r="H373" i="54"/>
  <c r="I373" i="54"/>
  <c r="G374" i="54"/>
  <c r="H374" i="54"/>
  <c r="I374" i="54"/>
  <c r="I375" i="54"/>
  <c r="H375" i="54"/>
  <c r="G375" i="54"/>
  <c r="I51" i="58"/>
  <c r="H51" i="58"/>
  <c r="K10" i="58"/>
  <c r="K240" i="58"/>
  <c r="C240" i="58"/>
  <c r="K237" i="58"/>
  <c r="C237" i="58"/>
  <c r="K234" i="58"/>
  <c r="C234" i="58"/>
  <c r="J240" i="58"/>
  <c r="J237" i="58"/>
  <c r="J234" i="58"/>
  <c r="B240" i="58"/>
  <c r="B237" i="58"/>
  <c r="B234" i="58"/>
  <c r="B231" i="58"/>
  <c r="C231" i="58"/>
  <c r="J231" i="58"/>
  <c r="K231" i="58"/>
  <c r="B228" i="58"/>
  <c r="C228" i="58"/>
  <c r="K228" i="58"/>
  <c r="C225" i="58"/>
  <c r="B225" i="58"/>
  <c r="K225" i="58"/>
  <c r="C221" i="58"/>
  <c r="B221" i="58"/>
  <c r="K221" i="58"/>
  <c r="B217" i="58"/>
  <c r="C217" i="58"/>
  <c r="K217" i="58"/>
  <c r="B214" i="58"/>
  <c r="C214" i="58"/>
  <c r="B210" i="58"/>
  <c r="K214" i="58"/>
  <c r="K210" i="58"/>
  <c r="K206" i="58"/>
  <c r="K202" i="58"/>
  <c r="B206" i="58"/>
  <c r="B202" i="58"/>
  <c r="K198" i="58"/>
  <c r="J182" i="58"/>
  <c r="K194" i="58"/>
  <c r="B194" i="58"/>
  <c r="K190" i="58"/>
  <c r="B190" i="58"/>
  <c r="K186" i="58"/>
  <c r="B186" i="58"/>
  <c r="K182" i="58"/>
  <c r="B182" i="58"/>
  <c r="K178" i="58"/>
  <c r="B178" i="58"/>
  <c r="K174" i="58"/>
  <c r="B174" i="58"/>
  <c r="K170" i="58"/>
  <c r="B170" i="58"/>
  <c r="K166" i="58"/>
  <c r="B166" i="58"/>
  <c r="K162" i="58"/>
  <c r="B162" i="58"/>
  <c r="K158" i="58"/>
  <c r="B158" i="58"/>
  <c r="K154" i="58"/>
  <c r="B154" i="58"/>
  <c r="K150" i="58"/>
  <c r="B150" i="58"/>
  <c r="K146" i="58"/>
  <c r="B146" i="58"/>
  <c r="K142" i="58"/>
  <c r="B142" i="58"/>
  <c r="K138" i="58"/>
  <c r="B138" i="58"/>
  <c r="K134" i="58"/>
  <c r="B134" i="58"/>
  <c r="K130" i="58"/>
  <c r="B130" i="58"/>
  <c r="K126" i="58"/>
  <c r="B126" i="58"/>
  <c r="K122" i="58"/>
  <c r="B122" i="58"/>
  <c r="K118" i="58"/>
  <c r="B118" i="58"/>
  <c r="K114" i="58"/>
  <c r="B114" i="58"/>
  <c r="J106" i="58"/>
  <c r="K110" i="58"/>
  <c r="B110" i="58"/>
  <c r="K106" i="58"/>
  <c r="B106" i="58"/>
  <c r="K102" i="58"/>
  <c r="B102" i="58"/>
  <c r="B90" i="58"/>
  <c r="B94" i="58"/>
  <c r="B98" i="58"/>
  <c r="K98" i="58"/>
  <c r="K94" i="58"/>
  <c r="K90" i="58"/>
  <c r="K86" i="58"/>
  <c r="K82" i="58"/>
  <c r="K78" i="58"/>
  <c r="K74" i="58"/>
  <c r="K70" i="58"/>
  <c r="K66" i="58"/>
  <c r="K62" i="58"/>
  <c r="K58" i="58"/>
  <c r="K54" i="58"/>
  <c r="K50" i="58"/>
  <c r="B86" i="58"/>
  <c r="B82" i="58"/>
  <c r="B78" i="58"/>
  <c r="B74" i="58"/>
  <c r="B70" i="58"/>
  <c r="B66" i="58"/>
  <c r="B62" i="58"/>
  <c r="B58" i="58"/>
  <c r="B54" i="58"/>
  <c r="B50" i="58"/>
  <c r="B42" i="58"/>
  <c r="B38" i="58"/>
  <c r="B34" i="58"/>
  <c r="B26" i="58"/>
  <c r="B22" i="58"/>
  <c r="K26" i="58"/>
  <c r="K22" i="58"/>
  <c r="K18" i="58"/>
  <c r="K14" i="58"/>
  <c r="I95" i="58"/>
  <c r="H95" i="58"/>
  <c r="G95" i="58"/>
  <c r="E259" i="57" l="1"/>
  <c r="V67" i="56"/>
  <c r="J82" i="58"/>
  <c r="J85" i="57"/>
  <c r="F473" i="54" l="1"/>
  <c r="F472" i="54"/>
  <c r="F470" i="54" l="1"/>
  <c r="B28" i="53"/>
  <c r="F196" i="54" l="1"/>
  <c r="I189" i="54"/>
  <c r="U84" i="56" s="1"/>
  <c r="H189" i="54"/>
  <c r="T84" i="56" s="1"/>
  <c r="G189" i="54"/>
  <c r="S84" i="56" s="1"/>
  <c r="F189" i="54"/>
  <c r="R84" i="56" s="1"/>
  <c r="K207" i="44"/>
  <c r="J30" i="54"/>
  <c r="K7" i="44"/>
  <c r="J210" i="58"/>
  <c r="J221" i="58"/>
  <c r="E224" i="58"/>
  <c r="E223" i="58"/>
  <c r="E222" i="58"/>
  <c r="I221" i="58"/>
  <c r="H221" i="58"/>
  <c r="G221" i="58"/>
  <c r="F221" i="58"/>
  <c r="E221" i="58"/>
  <c r="F220" i="58"/>
  <c r="E220" i="58" s="1"/>
  <c r="F219" i="58"/>
  <c r="E219" i="58" s="1"/>
  <c r="F218" i="58"/>
  <c r="E218" i="58" s="1"/>
  <c r="I217" i="58"/>
  <c r="H217" i="58"/>
  <c r="G217" i="58"/>
  <c r="I194" i="44"/>
  <c r="H194" i="44"/>
  <c r="G194" i="44"/>
  <c r="I195" i="44"/>
  <c r="H195" i="44"/>
  <c r="G195" i="44"/>
  <c r="F212" i="44"/>
  <c r="I64" i="44"/>
  <c r="H64" i="44"/>
  <c r="G64" i="44"/>
  <c r="F64" i="44"/>
  <c r="I207" i="44"/>
  <c r="H207" i="44"/>
  <c r="G207" i="44"/>
  <c r="J254" i="57"/>
  <c r="I250" i="57"/>
  <c r="H250" i="57"/>
  <c r="G250" i="57"/>
  <c r="G254" i="57"/>
  <c r="H254" i="57"/>
  <c r="I254" i="57"/>
  <c r="F486" i="54"/>
  <c r="F465" i="54" s="1"/>
  <c r="F485" i="54"/>
  <c r="F484" i="54"/>
  <c r="F483" i="54"/>
  <c r="F482" i="54"/>
  <c r="F208" i="44" s="1"/>
  <c r="E494" i="54"/>
  <c r="F493" i="54"/>
  <c r="E493" i="54" s="1"/>
  <c r="J481" i="54"/>
  <c r="E256" i="57" l="1"/>
  <c r="R211" i="56"/>
  <c r="Q211" i="56" s="1"/>
  <c r="J250" i="57"/>
  <c r="V210" i="56"/>
  <c r="F209" i="44"/>
  <c r="F195" i="44" s="1"/>
  <c r="F211" i="44"/>
  <c r="F464" i="54"/>
  <c r="E208" i="44"/>
  <c r="F194" i="44"/>
  <c r="F210" i="44"/>
  <c r="F455" i="54"/>
  <c r="E64" i="44"/>
  <c r="E63" i="44" s="1"/>
  <c r="F63" i="44"/>
  <c r="F456" i="54"/>
  <c r="E257" i="57"/>
  <c r="J207" i="44"/>
  <c r="J217" i="58"/>
  <c r="F217" i="58"/>
  <c r="E217" i="58"/>
  <c r="F252" i="57"/>
  <c r="E252" i="57" s="1"/>
  <c r="F253" i="57"/>
  <c r="E253" i="57" s="1"/>
  <c r="E207" i="44" l="1"/>
  <c r="Q210" i="56"/>
  <c r="R210" i="56"/>
  <c r="F254" i="57"/>
  <c r="F207" i="44"/>
  <c r="E254" i="57"/>
  <c r="F251" i="57"/>
  <c r="E255" i="57"/>
  <c r="E251" i="57" l="1"/>
  <c r="F239" i="57"/>
  <c r="E239" i="57"/>
  <c r="F235" i="57"/>
  <c r="E250" i="57"/>
  <c r="F250" i="57"/>
  <c r="E492" i="54" l="1"/>
  <c r="E491" i="54"/>
  <c r="E490" i="54"/>
  <c r="E489" i="54"/>
  <c r="E488" i="54"/>
  <c r="I487" i="54"/>
  <c r="H487" i="54"/>
  <c r="G487" i="54"/>
  <c r="F487" i="54"/>
  <c r="E487" i="54"/>
  <c r="C210" i="58" l="1"/>
  <c r="C206" i="58"/>
  <c r="C202" i="58"/>
  <c r="C198" i="58"/>
  <c r="B198" i="58"/>
  <c r="B46" i="58"/>
  <c r="C194" i="58"/>
  <c r="C190" i="58"/>
  <c r="C186" i="58"/>
  <c r="C182" i="58"/>
  <c r="C178" i="58"/>
  <c r="C174" i="58"/>
  <c r="C170" i="58"/>
  <c r="C166" i="58"/>
  <c r="C162" i="58"/>
  <c r="C158" i="58"/>
  <c r="C150" i="58"/>
  <c r="C154" i="58"/>
  <c r="C146" i="58"/>
  <c r="C142" i="58"/>
  <c r="C138" i="58"/>
  <c r="C134" i="58"/>
  <c r="C130" i="58"/>
  <c r="C126" i="58"/>
  <c r="C122" i="58"/>
  <c r="C118" i="58"/>
  <c r="C114" i="58"/>
  <c r="C110" i="58"/>
  <c r="C106" i="58"/>
  <c r="C102" i="58"/>
  <c r="C98" i="58"/>
  <c r="C94" i="58"/>
  <c r="C90" i="58"/>
  <c r="C86" i="58"/>
  <c r="C82" i="58"/>
  <c r="C78" i="58"/>
  <c r="C74" i="58"/>
  <c r="C70" i="58"/>
  <c r="C66" i="58"/>
  <c r="C62" i="58"/>
  <c r="C58" i="58"/>
  <c r="C54" i="58"/>
  <c r="C50" i="58"/>
  <c r="C46" i="58"/>
  <c r="C42" i="58"/>
  <c r="C38" i="58"/>
  <c r="C34" i="58"/>
  <c r="C26" i="58"/>
  <c r="C22" i="58"/>
  <c r="C18" i="58"/>
  <c r="C14" i="58"/>
  <c r="C6" i="58"/>
  <c r="C10" i="58"/>
  <c r="B18" i="58"/>
  <c r="B10" i="58"/>
  <c r="B14" i="58"/>
  <c r="J368" i="54"/>
  <c r="J42" i="58"/>
  <c r="J135" i="57"/>
  <c r="J132" i="57"/>
  <c r="J129" i="57"/>
  <c r="J110" i="58"/>
  <c r="J114" i="58"/>
  <c r="F209" i="54"/>
  <c r="J162" i="58" l="1"/>
  <c r="J196" i="57"/>
  <c r="E477" i="54"/>
  <c r="J102" i="58" l="1"/>
  <c r="J107" i="57"/>
  <c r="B9" i="55"/>
  <c r="A9" i="55"/>
  <c r="P111" i="56"/>
  <c r="A111" i="56"/>
  <c r="P95" i="56"/>
  <c r="A95" i="56"/>
  <c r="B15" i="53"/>
  <c r="B14" i="53" l="1"/>
  <c r="J8" i="55" l="1"/>
  <c r="A8" i="55"/>
  <c r="F114" i="57"/>
  <c r="F116" i="57"/>
  <c r="F118" i="57"/>
  <c r="F120" i="57"/>
  <c r="F122" i="57"/>
  <c r="F124" i="57"/>
  <c r="F126" i="57"/>
  <c r="F128" i="57"/>
  <c r="F130" i="57"/>
  <c r="F131" i="57"/>
  <c r="F133" i="57"/>
  <c r="F134" i="57"/>
  <c r="F137" i="57"/>
  <c r="F136" i="57"/>
  <c r="F147" i="57"/>
  <c r="F149" i="57"/>
  <c r="F151" i="57"/>
  <c r="F153" i="57"/>
  <c r="F155" i="57"/>
  <c r="F157" i="57"/>
  <c r="F159" i="57"/>
  <c r="F161" i="57"/>
  <c r="F164" i="57"/>
  <c r="F163" i="57"/>
  <c r="F167" i="57"/>
  <c r="F166" i="57"/>
  <c r="F231" i="57"/>
  <c r="F58" i="57"/>
  <c r="C21" i="15"/>
  <c r="H120" i="44" l="1"/>
  <c r="I120" i="44"/>
  <c r="H119" i="44"/>
  <c r="I119" i="44"/>
  <c r="H118" i="44"/>
  <c r="I118" i="44"/>
  <c r="H117" i="44"/>
  <c r="I117" i="44"/>
  <c r="F271" i="57"/>
  <c r="G105" i="58"/>
  <c r="H105" i="58"/>
  <c r="I105" i="58"/>
  <c r="G104" i="58"/>
  <c r="H104" i="58"/>
  <c r="I104" i="58"/>
  <c r="G103" i="58"/>
  <c r="H103" i="58"/>
  <c r="I103" i="58"/>
  <c r="E117" i="58"/>
  <c r="E116" i="58"/>
  <c r="E115" i="58"/>
  <c r="I114" i="58"/>
  <c r="H114" i="58"/>
  <c r="G114" i="58"/>
  <c r="F114" i="58"/>
  <c r="F113" i="58"/>
  <c r="E113" i="58" s="1"/>
  <c r="F112" i="58"/>
  <c r="E112" i="58" s="1"/>
  <c r="F111" i="58"/>
  <c r="I110" i="58"/>
  <c r="H110" i="58"/>
  <c r="G110" i="58"/>
  <c r="E109" i="58"/>
  <c r="E108" i="58"/>
  <c r="E107" i="58"/>
  <c r="I106" i="58"/>
  <c r="H106" i="58"/>
  <c r="G106" i="58"/>
  <c r="F106" i="58"/>
  <c r="G100" i="57"/>
  <c r="H100" i="57"/>
  <c r="I100" i="57"/>
  <c r="G99" i="57"/>
  <c r="H99" i="57"/>
  <c r="I99" i="57"/>
  <c r="F108" i="57"/>
  <c r="F104" i="58" l="1"/>
  <c r="H102" i="58"/>
  <c r="I102" i="58"/>
  <c r="G102" i="58"/>
  <c r="E111" i="58"/>
  <c r="F103" i="58"/>
  <c r="F105" i="58"/>
  <c r="J129" i="44"/>
  <c r="E114" i="58"/>
  <c r="F110" i="58"/>
  <c r="E110" i="58" s="1"/>
  <c r="E106" i="58"/>
  <c r="F135" i="57"/>
  <c r="E134" i="57"/>
  <c r="E133" i="57"/>
  <c r="I132" i="57"/>
  <c r="H132" i="57"/>
  <c r="G132" i="57"/>
  <c r="E131" i="57"/>
  <c r="E130" i="57"/>
  <c r="I129" i="57"/>
  <c r="H129" i="57"/>
  <c r="G129" i="57"/>
  <c r="F129" i="57"/>
  <c r="E128" i="57"/>
  <c r="I127" i="57"/>
  <c r="H127" i="57"/>
  <c r="G127" i="57"/>
  <c r="E126" i="57"/>
  <c r="I125" i="57"/>
  <c r="H125" i="57"/>
  <c r="G125" i="57"/>
  <c r="E124" i="57"/>
  <c r="I123" i="57"/>
  <c r="H123" i="57"/>
  <c r="G123" i="57"/>
  <c r="F123" i="57"/>
  <c r="E122" i="57"/>
  <c r="I121" i="57"/>
  <c r="H121" i="57"/>
  <c r="G121" i="57"/>
  <c r="I119" i="57"/>
  <c r="H119" i="57"/>
  <c r="G119" i="57"/>
  <c r="E118" i="57"/>
  <c r="I117" i="57"/>
  <c r="H117" i="57"/>
  <c r="G117" i="57"/>
  <c r="E116" i="57"/>
  <c r="I115" i="57"/>
  <c r="H115" i="57"/>
  <c r="G115" i="57"/>
  <c r="E114" i="57"/>
  <c r="I113" i="57"/>
  <c r="H113" i="57"/>
  <c r="G113" i="57"/>
  <c r="E112" i="57"/>
  <c r="I111" i="57"/>
  <c r="H111" i="57"/>
  <c r="G111" i="57"/>
  <c r="I108" i="57"/>
  <c r="H108" i="57"/>
  <c r="G108" i="57"/>
  <c r="G212" i="54"/>
  <c r="G136" i="44" s="1"/>
  <c r="G120" i="44" s="1"/>
  <c r="H212" i="54"/>
  <c r="I212" i="54"/>
  <c r="G211" i="54"/>
  <c r="G135" i="44" s="1"/>
  <c r="G119" i="44" s="1"/>
  <c r="H211" i="54"/>
  <c r="I211" i="54"/>
  <c r="G210" i="54"/>
  <c r="H210" i="54"/>
  <c r="T98" i="56" s="1"/>
  <c r="I210" i="54"/>
  <c r="U98" i="56" s="1"/>
  <c r="G209" i="54"/>
  <c r="H209" i="54"/>
  <c r="T97" i="56" s="1"/>
  <c r="I209" i="54"/>
  <c r="U97" i="56" s="1"/>
  <c r="G208" i="54"/>
  <c r="H208" i="54"/>
  <c r="I208" i="54"/>
  <c r="F210" i="54"/>
  <c r="F211" i="54"/>
  <c r="F135" i="44" s="1"/>
  <c r="F212" i="54"/>
  <c r="F136" i="44" s="1"/>
  <c r="F208" i="54"/>
  <c r="G207" i="54"/>
  <c r="G131" i="44" s="1"/>
  <c r="G115" i="44" s="1"/>
  <c r="H207" i="54"/>
  <c r="H131" i="44" s="1"/>
  <c r="H115" i="44" s="1"/>
  <c r="I207" i="54"/>
  <c r="I131" i="44" s="1"/>
  <c r="I115" i="44" s="1"/>
  <c r="H206" i="54"/>
  <c r="H130" i="44" s="1"/>
  <c r="H114" i="44" s="1"/>
  <c r="I206" i="54"/>
  <c r="I130" i="44" s="1"/>
  <c r="I114" i="44" s="1"/>
  <c r="F207" i="54"/>
  <c r="F131" i="44" s="1"/>
  <c r="E257" i="54"/>
  <c r="E256" i="54"/>
  <c r="E255" i="54"/>
  <c r="E254" i="54"/>
  <c r="E253" i="54"/>
  <c r="I252" i="54"/>
  <c r="H252" i="54"/>
  <c r="G252" i="54"/>
  <c r="F252" i="54"/>
  <c r="E251" i="54"/>
  <c r="E250" i="54"/>
  <c r="E249" i="54"/>
  <c r="E248" i="54"/>
  <c r="E247" i="54"/>
  <c r="I246" i="54"/>
  <c r="H246" i="54"/>
  <c r="G246" i="54"/>
  <c r="E245" i="54"/>
  <c r="E244" i="54"/>
  <c r="E243" i="54"/>
  <c r="E242" i="54"/>
  <c r="E241" i="54"/>
  <c r="I240" i="54"/>
  <c r="H240" i="54"/>
  <c r="G240" i="54"/>
  <c r="F240" i="54"/>
  <c r="F102" i="58" l="1"/>
  <c r="U96" i="56"/>
  <c r="I132" i="44"/>
  <c r="I116" i="44" s="1"/>
  <c r="S98" i="56"/>
  <c r="G134" i="44"/>
  <c r="G118" i="44" s="1"/>
  <c r="H205" i="54"/>
  <c r="E240" i="54"/>
  <c r="T96" i="56"/>
  <c r="H132" i="44"/>
  <c r="H116" i="44" s="1"/>
  <c r="S97" i="56"/>
  <c r="G133" i="44"/>
  <c r="G117" i="44" s="1"/>
  <c r="R98" i="56"/>
  <c r="F134" i="44"/>
  <c r="S96" i="56"/>
  <c r="G132" i="44"/>
  <c r="G116" i="44" s="1"/>
  <c r="R96" i="56"/>
  <c r="F132" i="44"/>
  <c r="R97" i="56"/>
  <c r="F133" i="44"/>
  <c r="I205" i="54"/>
  <c r="F109" i="57"/>
  <c r="F110" i="57"/>
  <c r="F119" i="57"/>
  <c r="E119" i="57" s="1"/>
  <c r="E120" i="57"/>
  <c r="F121" i="57"/>
  <c r="E121" i="57" s="1"/>
  <c r="E123" i="57"/>
  <c r="F125" i="57"/>
  <c r="E125" i="57" s="1"/>
  <c r="F132" i="57"/>
  <c r="E132" i="57" s="1"/>
  <c r="F117" i="57"/>
  <c r="E117" i="57" s="1"/>
  <c r="E129" i="57"/>
  <c r="F111" i="57"/>
  <c r="E111" i="57" s="1"/>
  <c r="F113" i="57"/>
  <c r="E113" i="57" s="1"/>
  <c r="F115" i="57"/>
  <c r="E115" i="57" s="1"/>
  <c r="F127" i="57"/>
  <c r="E127" i="57" s="1"/>
  <c r="E207" i="54"/>
  <c r="F246" i="54"/>
  <c r="E246" i="54" s="1"/>
  <c r="E252" i="54"/>
  <c r="F107" i="57" l="1"/>
  <c r="E108" i="57"/>
  <c r="J146" i="57" l="1"/>
  <c r="E167" i="57"/>
  <c r="E166" i="57"/>
  <c r="I165" i="57"/>
  <c r="H165" i="57"/>
  <c r="G165" i="57"/>
  <c r="F165" i="57"/>
  <c r="E164" i="57"/>
  <c r="E163" i="57"/>
  <c r="I162" i="57"/>
  <c r="H162" i="57"/>
  <c r="G162" i="57"/>
  <c r="F162" i="57"/>
  <c r="E161" i="57"/>
  <c r="I160" i="57"/>
  <c r="H160" i="57"/>
  <c r="G160" i="57"/>
  <c r="E159" i="57"/>
  <c r="I158" i="57"/>
  <c r="H158" i="57"/>
  <c r="G158" i="57"/>
  <c r="E157" i="57"/>
  <c r="I156" i="57"/>
  <c r="H156" i="57"/>
  <c r="G156" i="57"/>
  <c r="E155" i="57"/>
  <c r="I154" i="57"/>
  <c r="H154" i="57"/>
  <c r="G154" i="57"/>
  <c r="E153" i="57"/>
  <c r="I152" i="57"/>
  <c r="H152" i="57"/>
  <c r="G152" i="57"/>
  <c r="E151" i="57"/>
  <c r="I150" i="57"/>
  <c r="H150" i="57"/>
  <c r="G150" i="57"/>
  <c r="E149" i="57"/>
  <c r="E147" i="57"/>
  <c r="I146" i="57"/>
  <c r="H146" i="57"/>
  <c r="G146" i="57"/>
  <c r="I145" i="57"/>
  <c r="I141" i="57" s="1"/>
  <c r="H145" i="57"/>
  <c r="H141" i="57" s="1"/>
  <c r="G145" i="57"/>
  <c r="G141" i="57" s="1"/>
  <c r="F145" i="57"/>
  <c r="F141" i="57" s="1"/>
  <c r="I144" i="57"/>
  <c r="I142" i="57" s="1"/>
  <c r="H144" i="57"/>
  <c r="H140" i="57" s="1"/>
  <c r="G144" i="57"/>
  <c r="F144" i="57"/>
  <c r="F140" i="57" s="1"/>
  <c r="I143" i="57"/>
  <c r="I139" i="57" s="1"/>
  <c r="H143" i="57"/>
  <c r="H139" i="57" s="1"/>
  <c r="G143" i="57"/>
  <c r="G139" i="57" s="1"/>
  <c r="G268" i="54"/>
  <c r="H268" i="54"/>
  <c r="I268" i="54"/>
  <c r="G142" i="57" l="1"/>
  <c r="H260" i="54"/>
  <c r="H147" i="44"/>
  <c r="H139" i="44" s="1"/>
  <c r="I260" i="54"/>
  <c r="I147" i="44"/>
  <c r="I139" i="44" s="1"/>
  <c r="G260" i="54"/>
  <c r="G147" i="44"/>
  <c r="G139" i="44" s="1"/>
  <c r="E165" i="57"/>
  <c r="I140" i="57"/>
  <c r="G140" i="57"/>
  <c r="E162" i="57"/>
  <c r="F143" i="57"/>
  <c r="F139" i="57" s="1"/>
  <c r="F148" i="57"/>
  <c r="F150" i="57"/>
  <c r="E150" i="57" s="1"/>
  <c r="E144" i="57"/>
  <c r="F158" i="57"/>
  <c r="E158" i="57" s="1"/>
  <c r="E145" i="57"/>
  <c r="H142" i="57"/>
  <c r="F146" i="57"/>
  <c r="E146" i="57" s="1"/>
  <c r="F154" i="57"/>
  <c r="E154" i="57" s="1"/>
  <c r="G148" i="57"/>
  <c r="I148" i="57"/>
  <c r="F142" i="57"/>
  <c r="F152" i="57"/>
  <c r="E152" i="57" s="1"/>
  <c r="F156" i="57"/>
  <c r="E156" i="57" s="1"/>
  <c r="F160" i="57"/>
  <c r="E160" i="57" s="1"/>
  <c r="J180" i="57"/>
  <c r="E143" i="57" l="1"/>
  <c r="E142" i="57"/>
  <c r="H148" i="57"/>
  <c r="E148" i="57" s="1"/>
  <c r="J55" i="57"/>
  <c r="J59" i="57"/>
  <c r="J103" i="57" l="1"/>
  <c r="J176" i="57"/>
  <c r="J216" i="57" l="1"/>
  <c r="J208" i="57"/>
  <c r="J22" i="57"/>
  <c r="G40" i="56" l="1"/>
  <c r="G41" i="56"/>
  <c r="G42" i="56"/>
  <c r="I40" i="56"/>
  <c r="I41" i="56"/>
  <c r="I42" i="56"/>
  <c r="H40" i="56"/>
  <c r="H41" i="56"/>
  <c r="H42" i="56"/>
  <c r="J214" i="58"/>
  <c r="J30" i="58"/>
  <c r="J26" i="58"/>
  <c r="J22" i="58"/>
  <c r="J170" i="56"/>
  <c r="J165" i="56"/>
  <c r="F51" i="56"/>
  <c r="G51" i="56"/>
  <c r="H51" i="56"/>
  <c r="I51" i="56"/>
  <c r="F43" i="56"/>
  <c r="G43" i="56"/>
  <c r="H43" i="56"/>
  <c r="I43" i="56"/>
  <c r="F31" i="56"/>
  <c r="G31" i="56"/>
  <c r="H31" i="56"/>
  <c r="I31" i="56"/>
  <c r="F11" i="56"/>
  <c r="G11" i="56"/>
  <c r="H11" i="56"/>
  <c r="I11" i="56"/>
  <c r="F19" i="56"/>
  <c r="G19" i="56"/>
  <c r="H19" i="56"/>
  <c r="I19" i="56"/>
  <c r="J83" i="57" l="1"/>
  <c r="F172" i="54" l="1"/>
  <c r="F113" i="54"/>
  <c r="F97" i="54" s="1"/>
  <c r="J51" i="57" l="1"/>
  <c r="J320" i="54"/>
  <c r="J172" i="57" s="1"/>
  <c r="F190" i="56"/>
  <c r="G190" i="56"/>
  <c r="H190" i="56"/>
  <c r="I190" i="56"/>
  <c r="J50" i="58" l="1"/>
  <c r="V149" i="56"/>
  <c r="V138" i="56"/>
  <c r="V135" i="56"/>
  <c r="V131" i="56"/>
  <c r="V127" i="56"/>
  <c r="V91" i="56" l="1"/>
  <c r="V71" i="56"/>
  <c r="V63" i="56"/>
  <c r="V43" i="56"/>
  <c r="V47" i="56"/>
  <c r="V51" i="56"/>
  <c r="V55" i="56"/>
  <c r="S54" i="56"/>
  <c r="T54" i="56"/>
  <c r="U54" i="56"/>
  <c r="S53" i="56"/>
  <c r="T53" i="56"/>
  <c r="U53" i="56"/>
  <c r="S52" i="56"/>
  <c r="M52" i="56" s="1"/>
  <c r="M51" i="56" s="1"/>
  <c r="T52" i="56"/>
  <c r="U52" i="56"/>
  <c r="R53" i="56"/>
  <c r="L53" i="56" s="1"/>
  <c r="K53" i="56" s="1"/>
  <c r="R54" i="56"/>
  <c r="L54" i="56" s="1"/>
  <c r="R52" i="56"/>
  <c r="B51" i="56"/>
  <c r="A51" i="56"/>
  <c r="E54" i="56"/>
  <c r="E53" i="56"/>
  <c r="E52" i="56"/>
  <c r="V39" i="56"/>
  <c r="S51" i="56" l="1"/>
  <c r="Q53" i="56"/>
  <c r="E51" i="56"/>
  <c r="O52" i="56"/>
  <c r="O51" i="56" s="1"/>
  <c r="U51" i="56"/>
  <c r="N52" i="56"/>
  <c r="N51" i="56" s="1"/>
  <c r="T51" i="56"/>
  <c r="R51" i="56"/>
  <c r="Q52" i="56"/>
  <c r="L52" i="56"/>
  <c r="Q54" i="56"/>
  <c r="K54" i="56"/>
  <c r="K52" i="56" l="1"/>
  <c r="K51" i="56" s="1"/>
  <c r="L51" i="56"/>
  <c r="Q51" i="56"/>
  <c r="Q13" i="55" l="1"/>
  <c r="B9" i="53"/>
  <c r="F33" i="54" l="1"/>
  <c r="F34" i="54"/>
  <c r="F35" i="54"/>
  <c r="F268" i="54" l="1"/>
  <c r="F147" i="44" l="1"/>
  <c r="F139" i="44" s="1"/>
  <c r="F260" i="54"/>
  <c r="E260" i="54" s="1"/>
  <c r="E268" i="54"/>
  <c r="J462" i="54"/>
  <c r="J62" i="54" l="1"/>
  <c r="J34" i="58" s="1"/>
  <c r="J18" i="58"/>
  <c r="Q15" i="55"/>
  <c r="B14" i="55"/>
  <c r="Q12" i="55"/>
  <c r="B24" i="53"/>
  <c r="B22" i="53"/>
  <c r="B18" i="53"/>
  <c r="C27" i="15" l="1"/>
  <c r="C26" i="15"/>
  <c r="F83" i="56" l="1"/>
  <c r="G83" i="56"/>
  <c r="H83" i="56"/>
  <c r="I83" i="56"/>
  <c r="F91" i="56"/>
  <c r="F39" i="56" l="1"/>
  <c r="F75" i="56"/>
  <c r="E10" i="56" l="1"/>
  <c r="E9" i="56"/>
  <c r="E8" i="56"/>
  <c r="I7" i="56"/>
  <c r="H7" i="56"/>
  <c r="G7" i="56"/>
  <c r="F7" i="56"/>
  <c r="B7" i="56"/>
  <c r="E7" i="56" l="1"/>
  <c r="F170" i="56"/>
  <c r="S170" i="56"/>
  <c r="T170" i="56"/>
  <c r="U170" i="56"/>
  <c r="R170" i="56"/>
  <c r="S166" i="56"/>
  <c r="T166" i="56"/>
  <c r="U166" i="56"/>
  <c r="R166" i="56"/>
  <c r="R107" i="56"/>
  <c r="F103" i="56"/>
  <c r="G103" i="56"/>
  <c r="H103" i="56"/>
  <c r="I103" i="56"/>
  <c r="V206" i="56"/>
  <c r="V202" i="56"/>
  <c r="V198" i="56"/>
  <c r="V229" i="56"/>
  <c r="V226" i="56"/>
  <c r="V232" i="56"/>
  <c r="V235" i="56"/>
  <c r="R237" i="56"/>
  <c r="R236" i="56"/>
  <c r="L236" i="56" s="1"/>
  <c r="B235" i="56"/>
  <c r="A235" i="56"/>
  <c r="R234" i="56"/>
  <c r="L234" i="56" s="1"/>
  <c r="R233" i="56"/>
  <c r="F235" i="56"/>
  <c r="B232" i="56"/>
  <c r="A232" i="56"/>
  <c r="R231" i="56"/>
  <c r="L231" i="56" s="1"/>
  <c r="R230" i="56"/>
  <c r="L230" i="56" s="1"/>
  <c r="B229" i="56"/>
  <c r="A229" i="56"/>
  <c r="R228" i="56"/>
  <c r="L228" i="56" s="1"/>
  <c r="R227" i="56"/>
  <c r="L227" i="56" s="1"/>
  <c r="B226" i="56"/>
  <c r="A226" i="56"/>
  <c r="B222" i="56"/>
  <c r="A222" i="56"/>
  <c r="E234" i="56"/>
  <c r="E233" i="56"/>
  <c r="I232" i="56"/>
  <c r="H232" i="56"/>
  <c r="G232" i="56"/>
  <c r="F232" i="56"/>
  <c r="E228" i="56"/>
  <c r="E227" i="56"/>
  <c r="I226" i="56"/>
  <c r="H226" i="56"/>
  <c r="G226" i="56"/>
  <c r="F226" i="56"/>
  <c r="E231" i="56"/>
  <c r="E230" i="56"/>
  <c r="I229" i="56"/>
  <c r="H229" i="56"/>
  <c r="G229" i="56"/>
  <c r="F229" i="56"/>
  <c r="E225" i="56"/>
  <c r="E224" i="56"/>
  <c r="U223" i="56"/>
  <c r="T223" i="56"/>
  <c r="N223" i="56" s="1"/>
  <c r="S223" i="56"/>
  <c r="L223" i="56"/>
  <c r="E223" i="56"/>
  <c r="I222" i="56"/>
  <c r="H222" i="56"/>
  <c r="G222" i="56"/>
  <c r="F222" i="56"/>
  <c r="E237" i="56"/>
  <c r="E236" i="56"/>
  <c r="I235" i="56"/>
  <c r="H235" i="56"/>
  <c r="G235" i="56"/>
  <c r="B218" i="56"/>
  <c r="A218" i="56"/>
  <c r="E221" i="56"/>
  <c r="E220" i="56"/>
  <c r="U219" i="56"/>
  <c r="O219" i="56" s="1"/>
  <c r="T219" i="56"/>
  <c r="N219" i="56" s="1"/>
  <c r="S219" i="56"/>
  <c r="L219" i="56"/>
  <c r="E219" i="56"/>
  <c r="I218" i="56"/>
  <c r="H218" i="56"/>
  <c r="G218" i="56"/>
  <c r="F218" i="56"/>
  <c r="R209" i="56"/>
  <c r="R208" i="56"/>
  <c r="B206" i="56"/>
  <c r="A206" i="56"/>
  <c r="U209" i="56"/>
  <c r="O209" i="56" s="1"/>
  <c r="T209" i="56"/>
  <c r="N209" i="56" s="1"/>
  <c r="S209" i="56"/>
  <c r="M209" i="56" s="1"/>
  <c r="E209" i="56"/>
  <c r="U208" i="56"/>
  <c r="O208" i="56" s="1"/>
  <c r="T208" i="56"/>
  <c r="N208" i="56" s="1"/>
  <c r="S208" i="56"/>
  <c r="M208" i="56" s="1"/>
  <c r="E208" i="56"/>
  <c r="U207" i="56"/>
  <c r="O207" i="56" s="1"/>
  <c r="T207" i="56"/>
  <c r="N207" i="56" s="1"/>
  <c r="S207" i="56"/>
  <c r="M207" i="56" s="1"/>
  <c r="L207" i="56"/>
  <c r="E207" i="56"/>
  <c r="I206" i="56"/>
  <c r="H206" i="56"/>
  <c r="G206" i="56"/>
  <c r="F206" i="56"/>
  <c r="S217" i="56"/>
  <c r="M217" i="56" s="1"/>
  <c r="T217" i="56"/>
  <c r="N217" i="56" s="1"/>
  <c r="U217" i="56"/>
  <c r="O217" i="56" s="1"/>
  <c r="S216" i="56"/>
  <c r="M216" i="56" s="1"/>
  <c r="T216" i="56"/>
  <c r="N216" i="56" s="1"/>
  <c r="U216" i="56"/>
  <c r="O216" i="56" s="1"/>
  <c r="S215" i="56"/>
  <c r="M215" i="56" s="1"/>
  <c r="T215" i="56"/>
  <c r="N215" i="56" s="1"/>
  <c r="U215" i="56"/>
  <c r="O215" i="56" s="1"/>
  <c r="R216" i="56"/>
  <c r="R217" i="56"/>
  <c r="R215" i="56"/>
  <c r="E217" i="56"/>
  <c r="E216" i="56"/>
  <c r="E215" i="56"/>
  <c r="I214" i="56"/>
  <c r="H214" i="56"/>
  <c r="G214" i="56"/>
  <c r="F214" i="56"/>
  <c r="R204" i="56"/>
  <c r="L204" i="56" s="1"/>
  <c r="R205" i="56"/>
  <c r="L205" i="56" s="1"/>
  <c r="R203" i="56"/>
  <c r="L203" i="56" s="1"/>
  <c r="B202" i="56"/>
  <c r="B198" i="56"/>
  <c r="A198" i="56"/>
  <c r="B194" i="56"/>
  <c r="A194" i="56"/>
  <c r="B190" i="56"/>
  <c r="O197" i="56"/>
  <c r="N197" i="56"/>
  <c r="E197" i="56"/>
  <c r="O196" i="56"/>
  <c r="N196" i="56"/>
  <c r="E196" i="56"/>
  <c r="O195" i="56"/>
  <c r="N195" i="56"/>
  <c r="M195" i="56"/>
  <c r="E195" i="56"/>
  <c r="I194" i="56"/>
  <c r="H194" i="56"/>
  <c r="G194" i="56"/>
  <c r="F194" i="56"/>
  <c r="O201" i="56"/>
  <c r="N201" i="56"/>
  <c r="E201" i="56"/>
  <c r="O200" i="56"/>
  <c r="N200" i="56"/>
  <c r="M200" i="56"/>
  <c r="E200" i="56"/>
  <c r="O199" i="56"/>
  <c r="N199" i="56"/>
  <c r="M199" i="56"/>
  <c r="E199" i="56"/>
  <c r="I198" i="56"/>
  <c r="H198" i="56"/>
  <c r="G198" i="56"/>
  <c r="F198" i="56"/>
  <c r="O205" i="56"/>
  <c r="N205" i="56"/>
  <c r="E205" i="56"/>
  <c r="O204" i="56"/>
  <c r="N204" i="56"/>
  <c r="M204" i="56"/>
  <c r="E204" i="56"/>
  <c r="N203" i="56"/>
  <c r="E203" i="56"/>
  <c r="I202" i="56"/>
  <c r="H202" i="56"/>
  <c r="G202" i="56"/>
  <c r="F202" i="56"/>
  <c r="E193" i="56"/>
  <c r="U192" i="56"/>
  <c r="O192" i="56" s="1"/>
  <c r="T192" i="56"/>
  <c r="N192" i="56" s="1"/>
  <c r="S192" i="56"/>
  <c r="E192" i="56"/>
  <c r="E191" i="56"/>
  <c r="R139" i="56"/>
  <c r="L139" i="56" s="1"/>
  <c r="R140" i="56"/>
  <c r="L140" i="56" s="1"/>
  <c r="B138" i="56"/>
  <c r="A138" i="56"/>
  <c r="R133" i="56"/>
  <c r="L133" i="56" s="1"/>
  <c r="R134" i="56"/>
  <c r="L134" i="56" s="1"/>
  <c r="R132" i="56"/>
  <c r="L132" i="56" s="1"/>
  <c r="R136" i="56"/>
  <c r="L136" i="56" s="1"/>
  <c r="R137" i="56"/>
  <c r="L137" i="56" s="1"/>
  <c r="B135" i="56"/>
  <c r="A135" i="56"/>
  <c r="B131" i="56"/>
  <c r="A131" i="56"/>
  <c r="B127" i="56"/>
  <c r="A127" i="56"/>
  <c r="T130" i="56"/>
  <c r="N130" i="56" s="1"/>
  <c r="S130" i="56"/>
  <c r="M130" i="56" s="1"/>
  <c r="O130" i="56"/>
  <c r="E130" i="56"/>
  <c r="O129" i="56"/>
  <c r="E129" i="56"/>
  <c r="O128" i="56"/>
  <c r="E128" i="56"/>
  <c r="U127" i="56"/>
  <c r="I127" i="56"/>
  <c r="H127" i="56"/>
  <c r="G127" i="56"/>
  <c r="F127" i="56"/>
  <c r="T134" i="56"/>
  <c r="N134" i="56" s="1"/>
  <c r="S134" i="56"/>
  <c r="O134" i="56"/>
  <c r="E134" i="56"/>
  <c r="T133" i="56"/>
  <c r="N133" i="56" s="1"/>
  <c r="S133" i="56"/>
  <c r="O133" i="56"/>
  <c r="E133" i="56"/>
  <c r="T132" i="56"/>
  <c r="N132" i="56" s="1"/>
  <c r="S132" i="56"/>
  <c r="O132" i="56"/>
  <c r="E132" i="56"/>
  <c r="U131" i="56"/>
  <c r="I131" i="56"/>
  <c r="H131" i="56"/>
  <c r="G131" i="56"/>
  <c r="F131" i="56"/>
  <c r="T137" i="56"/>
  <c r="N137" i="56" s="1"/>
  <c r="S137" i="56"/>
  <c r="O137" i="56"/>
  <c r="E137" i="56"/>
  <c r="O136" i="56"/>
  <c r="E136" i="56"/>
  <c r="U135" i="56"/>
  <c r="I135" i="56"/>
  <c r="H135" i="56"/>
  <c r="G135" i="56"/>
  <c r="F135" i="56"/>
  <c r="B123" i="56"/>
  <c r="A123" i="56"/>
  <c r="T140" i="56"/>
  <c r="N140" i="56" s="1"/>
  <c r="S140" i="56"/>
  <c r="O140" i="56"/>
  <c r="E140" i="56"/>
  <c r="T139" i="56"/>
  <c r="N139" i="56" s="1"/>
  <c r="S139" i="56"/>
  <c r="O139" i="56"/>
  <c r="E139" i="56"/>
  <c r="U138" i="56"/>
  <c r="I138" i="56"/>
  <c r="H138" i="56"/>
  <c r="G138" i="56"/>
  <c r="F138" i="56"/>
  <c r="T126" i="56"/>
  <c r="N126" i="56" s="1"/>
  <c r="S126" i="56"/>
  <c r="M126" i="56" s="1"/>
  <c r="O126" i="56"/>
  <c r="E126" i="56"/>
  <c r="O125" i="56"/>
  <c r="E125" i="56"/>
  <c r="T124" i="56"/>
  <c r="N124" i="56" s="1"/>
  <c r="S124" i="56"/>
  <c r="M124" i="56" s="1"/>
  <c r="O124" i="56"/>
  <c r="E124" i="56"/>
  <c r="U123" i="56"/>
  <c r="I123" i="56"/>
  <c r="H123" i="56"/>
  <c r="G123" i="56"/>
  <c r="F123" i="56"/>
  <c r="O110" i="56"/>
  <c r="L110" i="56"/>
  <c r="E110" i="56"/>
  <c r="O108" i="56"/>
  <c r="L108" i="56"/>
  <c r="E108" i="56"/>
  <c r="U107" i="56"/>
  <c r="I107" i="56"/>
  <c r="H107" i="56"/>
  <c r="G107" i="56"/>
  <c r="F107" i="56"/>
  <c r="E144" i="56"/>
  <c r="E143" i="56"/>
  <c r="E142" i="56"/>
  <c r="I141" i="56"/>
  <c r="H141" i="56"/>
  <c r="G141" i="56"/>
  <c r="F141" i="56"/>
  <c r="B141" i="56"/>
  <c r="A141" i="56"/>
  <c r="O114" i="56"/>
  <c r="E113" i="56"/>
  <c r="O112" i="56"/>
  <c r="E112" i="56"/>
  <c r="U111" i="56"/>
  <c r="I111" i="56"/>
  <c r="H111" i="56"/>
  <c r="G111" i="56"/>
  <c r="F111" i="56"/>
  <c r="B103" i="56"/>
  <c r="A103" i="56"/>
  <c r="O106" i="56"/>
  <c r="E106" i="56"/>
  <c r="O105" i="56"/>
  <c r="E105" i="56"/>
  <c r="O104" i="56"/>
  <c r="E104" i="56"/>
  <c r="R165" i="56" l="1"/>
  <c r="O123" i="56"/>
  <c r="E235" i="56"/>
  <c r="R202" i="56"/>
  <c r="E226" i="56"/>
  <c r="E214" i="56"/>
  <c r="E190" i="56"/>
  <c r="O103" i="56"/>
  <c r="R138" i="56"/>
  <c r="E194" i="56"/>
  <c r="R232" i="56"/>
  <c r="L233" i="56"/>
  <c r="L232" i="56" s="1"/>
  <c r="R226" i="56"/>
  <c r="E206" i="56"/>
  <c r="E218" i="56"/>
  <c r="E222" i="56"/>
  <c r="E103" i="56"/>
  <c r="E131" i="56"/>
  <c r="E127" i="56"/>
  <c r="Q215" i="56"/>
  <c r="Q216" i="56"/>
  <c r="R235" i="56"/>
  <c r="R229" i="56"/>
  <c r="U214" i="56"/>
  <c r="Q219" i="56"/>
  <c r="E232" i="56"/>
  <c r="E229" i="56"/>
  <c r="Q223" i="56"/>
  <c r="M223" i="56"/>
  <c r="O223" i="56"/>
  <c r="L226" i="56"/>
  <c r="M219" i="56"/>
  <c r="K219" i="56" s="1"/>
  <c r="L229" i="56"/>
  <c r="R206" i="56"/>
  <c r="Q207" i="56"/>
  <c r="T206" i="56"/>
  <c r="Q209" i="56"/>
  <c r="L237" i="56"/>
  <c r="K207" i="56"/>
  <c r="M206" i="56"/>
  <c r="O206" i="56"/>
  <c r="Q208" i="56"/>
  <c r="L208" i="56"/>
  <c r="K208" i="56" s="1"/>
  <c r="N206" i="56"/>
  <c r="S206" i="56"/>
  <c r="U206" i="56"/>
  <c r="L209" i="56"/>
  <c r="K209" i="56" s="1"/>
  <c r="N214" i="56"/>
  <c r="M214" i="56"/>
  <c r="S214" i="56"/>
  <c r="O214" i="56"/>
  <c r="L216" i="56"/>
  <c r="K216" i="56" s="1"/>
  <c r="Q217" i="56"/>
  <c r="R214" i="56"/>
  <c r="T214" i="56"/>
  <c r="L215" i="56"/>
  <c r="L217" i="56"/>
  <c r="K217" i="56" s="1"/>
  <c r="E141" i="56"/>
  <c r="E138" i="56"/>
  <c r="E198" i="56"/>
  <c r="U198" i="56"/>
  <c r="O107" i="56"/>
  <c r="O135" i="56"/>
  <c r="E135" i="56"/>
  <c r="S131" i="56"/>
  <c r="O127" i="56"/>
  <c r="E202" i="56"/>
  <c r="Q205" i="56"/>
  <c r="U194" i="56"/>
  <c r="N194" i="56"/>
  <c r="M196" i="56"/>
  <c r="E123" i="56"/>
  <c r="O138" i="56"/>
  <c r="Q139" i="56"/>
  <c r="O131" i="56"/>
  <c r="M197" i="56"/>
  <c r="N198" i="56"/>
  <c r="O194" i="56"/>
  <c r="O198" i="56"/>
  <c r="R135" i="56"/>
  <c r="R131" i="56"/>
  <c r="M201" i="56"/>
  <c r="M198" i="56" s="1"/>
  <c r="S194" i="56"/>
  <c r="T194" i="56"/>
  <c r="Q203" i="56"/>
  <c r="U202" i="56"/>
  <c r="K204" i="56"/>
  <c r="S198" i="56"/>
  <c r="T198" i="56"/>
  <c r="S138" i="56"/>
  <c r="M139" i="56"/>
  <c r="K139" i="56" s="1"/>
  <c r="Q133" i="56"/>
  <c r="T202" i="56"/>
  <c r="N202" i="56"/>
  <c r="M203" i="56"/>
  <c r="O203" i="56"/>
  <c r="O202" i="56" s="1"/>
  <c r="Q204" i="56"/>
  <c r="M205" i="56"/>
  <c r="K205" i="56" s="1"/>
  <c r="N131" i="56"/>
  <c r="Q132" i="56"/>
  <c r="M133" i="56"/>
  <c r="K133" i="56" s="1"/>
  <c r="Q134" i="56"/>
  <c r="M192" i="56"/>
  <c r="L202" i="56"/>
  <c r="S202" i="56"/>
  <c r="Q137" i="56"/>
  <c r="L131" i="56"/>
  <c r="M132" i="56"/>
  <c r="T131" i="56"/>
  <c r="M134" i="56"/>
  <c r="K134" i="56" s="1"/>
  <c r="Q140" i="56"/>
  <c r="M137" i="56"/>
  <c r="K137" i="56" s="1"/>
  <c r="N138" i="56"/>
  <c r="T138" i="56"/>
  <c r="M140" i="56"/>
  <c r="L135" i="56"/>
  <c r="L138" i="56"/>
  <c r="E111" i="56"/>
  <c r="E107" i="56"/>
  <c r="L107" i="56"/>
  <c r="O111" i="56"/>
  <c r="U103" i="56"/>
  <c r="F216" i="44"/>
  <c r="E212" i="44" s="1"/>
  <c r="F215" i="44"/>
  <c r="E211" i="44" s="1"/>
  <c r="Q214" i="56" l="1"/>
  <c r="K223" i="56"/>
  <c r="K206" i="56"/>
  <c r="Q206" i="56"/>
  <c r="L235" i="56"/>
  <c r="L206" i="56"/>
  <c r="K215" i="56"/>
  <c r="K214" i="56" s="1"/>
  <c r="L214" i="56"/>
  <c r="M138" i="56"/>
  <c r="Q202" i="56"/>
  <c r="M194" i="56"/>
  <c r="Q131" i="56"/>
  <c r="Q138" i="56"/>
  <c r="M202" i="56"/>
  <c r="K203" i="56"/>
  <c r="K202" i="56" s="1"/>
  <c r="M131" i="56"/>
  <c r="K132" i="56"/>
  <c r="K131" i="56" s="1"/>
  <c r="K140" i="56"/>
  <c r="K138" i="56" s="1"/>
  <c r="G62" i="44"/>
  <c r="H62" i="44"/>
  <c r="I62" i="44"/>
  <c r="G61" i="44"/>
  <c r="H61" i="44"/>
  <c r="I61" i="44"/>
  <c r="G60" i="44"/>
  <c r="H60" i="44"/>
  <c r="I60" i="44"/>
  <c r="G59" i="44"/>
  <c r="H59" i="44"/>
  <c r="I59" i="44"/>
  <c r="G58" i="44"/>
  <c r="H58" i="44"/>
  <c r="I58" i="44"/>
  <c r="G57" i="44"/>
  <c r="H57" i="44"/>
  <c r="I57" i="44"/>
  <c r="G56" i="44"/>
  <c r="H56" i="44"/>
  <c r="I56" i="44"/>
  <c r="F57" i="44"/>
  <c r="F58" i="44"/>
  <c r="F59" i="44"/>
  <c r="F60" i="44"/>
  <c r="F61" i="44"/>
  <c r="F62" i="44"/>
  <c r="F56" i="44"/>
  <c r="G54" i="44"/>
  <c r="H54" i="44"/>
  <c r="I54" i="44"/>
  <c r="G53" i="44"/>
  <c r="H53" i="44"/>
  <c r="I53" i="44"/>
  <c r="G52" i="44"/>
  <c r="H52" i="44"/>
  <c r="I52" i="44"/>
  <c r="G51" i="44"/>
  <c r="H51" i="44"/>
  <c r="I51" i="44"/>
  <c r="F51" i="44"/>
  <c r="F52" i="44"/>
  <c r="F53" i="44"/>
  <c r="F54" i="44"/>
  <c r="G50" i="44"/>
  <c r="H50" i="44"/>
  <c r="I50" i="44"/>
  <c r="F50" i="44"/>
  <c r="G49" i="44"/>
  <c r="H49" i="44"/>
  <c r="I49" i="44"/>
  <c r="F49" i="44"/>
  <c r="G48" i="44"/>
  <c r="H48" i="44"/>
  <c r="I48" i="44"/>
  <c r="G46" i="44"/>
  <c r="H46" i="44"/>
  <c r="I46" i="44"/>
  <c r="G45" i="44"/>
  <c r="H45" i="44"/>
  <c r="I45" i="44"/>
  <c r="G44" i="44"/>
  <c r="H44" i="44"/>
  <c r="I44" i="44"/>
  <c r="G43" i="44"/>
  <c r="H43" i="44"/>
  <c r="I43" i="44"/>
  <c r="G42" i="44"/>
  <c r="H42" i="44"/>
  <c r="I42" i="44"/>
  <c r="G41" i="44"/>
  <c r="H41" i="44"/>
  <c r="I41" i="44"/>
  <c r="G40" i="44"/>
  <c r="H40" i="44"/>
  <c r="I40" i="44"/>
  <c r="F41" i="44"/>
  <c r="F42" i="44"/>
  <c r="F43" i="44"/>
  <c r="F44" i="44"/>
  <c r="F45" i="44"/>
  <c r="F46" i="44"/>
  <c r="F40" i="44"/>
  <c r="G38" i="44"/>
  <c r="H38" i="44"/>
  <c r="I38" i="44"/>
  <c r="G37" i="44"/>
  <c r="H37" i="44"/>
  <c r="I37" i="44"/>
  <c r="G36" i="44"/>
  <c r="H36" i="44"/>
  <c r="I36" i="44"/>
  <c r="G35" i="44"/>
  <c r="H35" i="44"/>
  <c r="I35" i="44"/>
  <c r="G34" i="44"/>
  <c r="H34" i="44"/>
  <c r="I34" i="44"/>
  <c r="G33" i="44"/>
  <c r="H33" i="44"/>
  <c r="I33" i="44"/>
  <c r="G32" i="44"/>
  <c r="H32" i="44"/>
  <c r="I32" i="44"/>
  <c r="F33" i="44"/>
  <c r="F34" i="44"/>
  <c r="F35" i="44"/>
  <c r="F36" i="44"/>
  <c r="F37" i="44"/>
  <c r="F38" i="44"/>
  <c r="F32" i="44"/>
  <c r="K97" i="44"/>
  <c r="K105" i="44"/>
  <c r="I39" i="44" l="1"/>
  <c r="E52" i="44"/>
  <c r="E32" i="44"/>
  <c r="E35" i="44"/>
  <c r="E37" i="44"/>
  <c r="E33" i="44"/>
  <c r="E54" i="44"/>
  <c r="E40" i="44"/>
  <c r="E45" i="44"/>
  <c r="E43" i="44"/>
  <c r="E41" i="44"/>
  <c r="G39" i="44"/>
  <c r="E51" i="44"/>
  <c r="E53" i="44"/>
  <c r="E38" i="44"/>
  <c r="E36" i="44"/>
  <c r="E46" i="44"/>
  <c r="E44" i="44"/>
  <c r="E34" i="44"/>
  <c r="F39" i="44"/>
  <c r="E42" i="44"/>
  <c r="E49" i="44"/>
  <c r="E50" i="44"/>
  <c r="H39" i="44"/>
  <c r="E39" i="44" l="1"/>
  <c r="B79" i="56" l="1"/>
  <c r="A79" i="56"/>
  <c r="E81" i="56" l="1"/>
  <c r="H79" i="56"/>
  <c r="E80" i="56"/>
  <c r="F79" i="56"/>
  <c r="I79" i="56"/>
  <c r="G79" i="56"/>
  <c r="E82" i="56"/>
  <c r="E79" i="56" l="1"/>
  <c r="N76" i="56"/>
  <c r="N75" i="56" s="1"/>
  <c r="L78" i="56"/>
  <c r="K78" i="56" s="1"/>
  <c r="Q77" i="56"/>
  <c r="L76" i="56"/>
  <c r="E78" i="56"/>
  <c r="E77" i="56"/>
  <c r="O76" i="56"/>
  <c r="O75" i="56" s="1"/>
  <c r="E76" i="56"/>
  <c r="U75" i="56"/>
  <c r="S75" i="56"/>
  <c r="M75" i="56"/>
  <c r="I75" i="56"/>
  <c r="H75" i="56"/>
  <c r="G75" i="56"/>
  <c r="R74" i="56"/>
  <c r="R73" i="56"/>
  <c r="R72" i="56"/>
  <c r="S66" i="56"/>
  <c r="M66" i="56" s="1"/>
  <c r="T66" i="56"/>
  <c r="N66" i="56" s="1"/>
  <c r="U66" i="56"/>
  <c r="O66" i="56" s="1"/>
  <c r="S65" i="56"/>
  <c r="T65" i="56"/>
  <c r="N65" i="56" s="1"/>
  <c r="U65" i="56"/>
  <c r="O65" i="56" s="1"/>
  <c r="S64" i="56"/>
  <c r="M64" i="56" s="1"/>
  <c r="T64" i="56"/>
  <c r="N64" i="56" s="1"/>
  <c r="U64" i="56"/>
  <c r="R65" i="56"/>
  <c r="L65" i="56" s="1"/>
  <c r="R66" i="56"/>
  <c r="R64" i="56"/>
  <c r="L64" i="56" s="1"/>
  <c r="B63" i="56"/>
  <c r="A63" i="56"/>
  <c r="F63" i="56"/>
  <c r="E63" i="56"/>
  <c r="S62" i="56"/>
  <c r="T62" i="56"/>
  <c r="U62" i="56"/>
  <c r="S61" i="56"/>
  <c r="T61" i="56"/>
  <c r="U61" i="56"/>
  <c r="S60" i="56"/>
  <c r="M60" i="56" s="1"/>
  <c r="T60" i="56"/>
  <c r="N60" i="56" s="1"/>
  <c r="U60" i="56"/>
  <c r="O60" i="56" s="1"/>
  <c r="R49" i="56"/>
  <c r="R50" i="56"/>
  <c r="R48" i="56"/>
  <c r="S46" i="56"/>
  <c r="T46" i="56"/>
  <c r="U46" i="56"/>
  <c r="S45" i="56"/>
  <c r="T45" i="56"/>
  <c r="U45" i="56"/>
  <c r="S44" i="56"/>
  <c r="T44" i="56"/>
  <c r="U44" i="56"/>
  <c r="R45" i="56"/>
  <c r="R46" i="56"/>
  <c r="R44" i="56"/>
  <c r="B39" i="56"/>
  <c r="A39" i="56"/>
  <c r="B35" i="56"/>
  <c r="A35" i="56"/>
  <c r="B11" i="56"/>
  <c r="A11" i="56"/>
  <c r="R21" i="56"/>
  <c r="R22" i="56"/>
  <c r="R20" i="56"/>
  <c r="T40" i="56" l="1"/>
  <c r="U40" i="56"/>
  <c r="S40" i="56"/>
  <c r="G39" i="56"/>
  <c r="T43" i="56"/>
  <c r="I39" i="56"/>
  <c r="R43" i="56"/>
  <c r="R19" i="56"/>
  <c r="U43" i="56"/>
  <c r="S43" i="56"/>
  <c r="H39" i="56"/>
  <c r="E75" i="56"/>
  <c r="Q78" i="56"/>
  <c r="E41" i="56"/>
  <c r="E40" i="56"/>
  <c r="E42" i="56"/>
  <c r="S63" i="56"/>
  <c r="L77" i="56"/>
  <c r="K77" i="56" s="1"/>
  <c r="M65" i="56"/>
  <c r="M63" i="56" s="1"/>
  <c r="Q65" i="56"/>
  <c r="R63" i="56"/>
  <c r="U63" i="56"/>
  <c r="T63" i="56"/>
  <c r="T75" i="56"/>
  <c r="Q76" i="56"/>
  <c r="K76" i="56"/>
  <c r="O64" i="56"/>
  <c r="O63" i="56" s="1"/>
  <c r="R75" i="56"/>
  <c r="Q64" i="56"/>
  <c r="Q66" i="56"/>
  <c r="L66" i="56"/>
  <c r="K66" i="56" s="1"/>
  <c r="N63" i="56"/>
  <c r="K65" i="56" l="1"/>
  <c r="K75" i="56"/>
  <c r="E39" i="56"/>
  <c r="M40" i="56"/>
  <c r="M39" i="56" s="1"/>
  <c r="L75" i="56"/>
  <c r="Q75" i="56"/>
  <c r="O40" i="56"/>
  <c r="O39" i="56" s="1"/>
  <c r="N40" i="56"/>
  <c r="N39" i="56" s="1"/>
  <c r="Q63" i="56"/>
  <c r="K64" i="56"/>
  <c r="L63" i="56"/>
  <c r="K63" i="56" l="1"/>
  <c r="J501" i="54"/>
  <c r="J248" i="57"/>
  <c r="J245" i="57"/>
  <c r="J242" i="57"/>
  <c r="J34" i="57"/>
  <c r="J30" i="57"/>
  <c r="J18" i="57"/>
  <c r="J228" i="58" l="1"/>
  <c r="J262" i="57"/>
  <c r="V222" i="56"/>
  <c r="V31" i="56"/>
  <c r="V27" i="56"/>
  <c r="M18" i="56"/>
  <c r="N18" i="56"/>
  <c r="O18" i="56"/>
  <c r="M17" i="56"/>
  <c r="N17" i="56"/>
  <c r="O17" i="56"/>
  <c r="F18" i="56"/>
  <c r="E14" i="56" s="1"/>
  <c r="G18" i="56"/>
  <c r="H18" i="56"/>
  <c r="I18" i="56"/>
  <c r="G17" i="56"/>
  <c r="H17" i="56"/>
  <c r="I17" i="56"/>
  <c r="G16" i="56"/>
  <c r="H16" i="56"/>
  <c r="I16" i="56"/>
  <c r="F17" i="56"/>
  <c r="E13" i="56" s="1"/>
  <c r="F16" i="56"/>
  <c r="B31" i="56"/>
  <c r="A31" i="56"/>
  <c r="U34" i="56"/>
  <c r="T34" i="56"/>
  <c r="S34" i="56"/>
  <c r="E34" i="56"/>
  <c r="U33" i="56"/>
  <c r="T33" i="56"/>
  <c r="S33" i="56"/>
  <c r="E33" i="56"/>
  <c r="U32" i="56"/>
  <c r="O32" i="56" s="1"/>
  <c r="O31" i="56" s="1"/>
  <c r="T32" i="56"/>
  <c r="N32" i="56" s="1"/>
  <c r="N31" i="56" s="1"/>
  <c r="S32" i="56"/>
  <c r="E32" i="56"/>
  <c r="B27" i="56"/>
  <c r="A27" i="56"/>
  <c r="V23" i="56"/>
  <c r="U30" i="56"/>
  <c r="T30" i="56"/>
  <c r="S30" i="56"/>
  <c r="E30" i="56"/>
  <c r="U29" i="56"/>
  <c r="T29" i="56"/>
  <c r="S29" i="56"/>
  <c r="E29" i="56"/>
  <c r="U28" i="56"/>
  <c r="O28" i="56" s="1"/>
  <c r="O27" i="56" s="1"/>
  <c r="T28" i="56"/>
  <c r="N28" i="56" s="1"/>
  <c r="N27" i="56" s="1"/>
  <c r="S28" i="56"/>
  <c r="M28" i="56" s="1"/>
  <c r="M27" i="56" s="1"/>
  <c r="E28" i="56"/>
  <c r="I27" i="56"/>
  <c r="H27" i="56"/>
  <c r="G27" i="56"/>
  <c r="F27" i="56"/>
  <c r="B23" i="56"/>
  <c r="A23" i="56"/>
  <c r="U26" i="56"/>
  <c r="T26" i="56"/>
  <c r="S26" i="56"/>
  <c r="L26" i="56"/>
  <c r="K26" i="56" s="1"/>
  <c r="E26" i="56"/>
  <c r="U25" i="56"/>
  <c r="T25" i="56"/>
  <c r="S25" i="56"/>
  <c r="L25" i="56"/>
  <c r="K25" i="56" s="1"/>
  <c r="E25" i="56"/>
  <c r="U24" i="56"/>
  <c r="O24" i="56" s="1"/>
  <c r="O23" i="56" s="1"/>
  <c r="T24" i="56"/>
  <c r="N24" i="56" s="1"/>
  <c r="N23" i="56" s="1"/>
  <c r="S24" i="56"/>
  <c r="L24" i="56"/>
  <c r="E24" i="56"/>
  <c r="R23" i="56"/>
  <c r="I23" i="56"/>
  <c r="H23" i="56"/>
  <c r="G23" i="56"/>
  <c r="F23" i="56"/>
  <c r="E38" i="56"/>
  <c r="U37" i="56"/>
  <c r="T37" i="56"/>
  <c r="S37" i="56"/>
  <c r="E37" i="56"/>
  <c r="U36" i="56"/>
  <c r="T36" i="56"/>
  <c r="S36" i="56"/>
  <c r="E36" i="56"/>
  <c r="I35" i="56"/>
  <c r="H35" i="56"/>
  <c r="G35" i="56"/>
  <c r="F35" i="56"/>
  <c r="V19" i="56"/>
  <c r="S22" i="56"/>
  <c r="T22" i="56"/>
  <c r="U22" i="56"/>
  <c r="S21" i="56"/>
  <c r="T21" i="56"/>
  <c r="U21" i="56"/>
  <c r="S20" i="56"/>
  <c r="T20" i="56"/>
  <c r="U20" i="56"/>
  <c r="L22" i="56"/>
  <c r="K22" i="56" s="1"/>
  <c r="L20" i="56"/>
  <c r="E20" i="56"/>
  <c r="B19" i="56"/>
  <c r="A19" i="56"/>
  <c r="A15" i="56"/>
  <c r="E22" i="56"/>
  <c r="L21" i="56"/>
  <c r="K21" i="56" s="1"/>
  <c r="E21" i="56"/>
  <c r="B15" i="56"/>
  <c r="E31" i="56" l="1"/>
  <c r="H15" i="56"/>
  <c r="I15" i="56"/>
  <c r="E19" i="56"/>
  <c r="F15" i="56"/>
  <c r="G15" i="56"/>
  <c r="T19" i="56"/>
  <c r="L19" i="56"/>
  <c r="O20" i="56"/>
  <c r="O19" i="56" s="1"/>
  <c r="U19" i="56"/>
  <c r="M20" i="56"/>
  <c r="M19" i="56" s="1"/>
  <c r="S19" i="56"/>
  <c r="N36" i="56"/>
  <c r="N35" i="56" s="1"/>
  <c r="O36" i="56"/>
  <c r="O35" i="56" s="1"/>
  <c r="Q22" i="56"/>
  <c r="T16" i="56"/>
  <c r="U17" i="56"/>
  <c r="U13" i="56" s="1"/>
  <c r="S17" i="56"/>
  <c r="S13" i="56" s="1"/>
  <c r="T18" i="56"/>
  <c r="T14" i="56" s="1"/>
  <c r="E16" i="56"/>
  <c r="Q24" i="56"/>
  <c r="E35" i="56"/>
  <c r="T31" i="56"/>
  <c r="E23" i="56"/>
  <c r="E27" i="56"/>
  <c r="S16" i="56"/>
  <c r="T17" i="56"/>
  <c r="U18" i="56"/>
  <c r="U14" i="56" s="1"/>
  <c r="S18" i="56"/>
  <c r="S14" i="56" s="1"/>
  <c r="M32" i="56"/>
  <c r="E17" i="56"/>
  <c r="E18" i="56"/>
  <c r="T23" i="56"/>
  <c r="T27" i="56"/>
  <c r="U31" i="56"/>
  <c r="U16" i="56"/>
  <c r="M24" i="56"/>
  <c r="M23" i="56" s="1"/>
  <c r="Q26" i="56"/>
  <c r="U27" i="56"/>
  <c r="S31" i="56"/>
  <c r="Q25" i="56"/>
  <c r="U23" i="56"/>
  <c r="S27" i="56"/>
  <c r="M36" i="56"/>
  <c r="M35" i="56" s="1"/>
  <c r="L23" i="56"/>
  <c r="S23" i="56"/>
  <c r="Q21" i="56"/>
  <c r="Q20" i="56"/>
  <c r="N20" i="56"/>
  <c r="N19" i="56" s="1"/>
  <c r="O16" i="56" l="1"/>
  <c r="O15" i="56" s="1"/>
  <c r="E15" i="56"/>
  <c r="Q19" i="56"/>
  <c r="Q18" i="56" s="1"/>
  <c r="Q17" i="56" s="1"/>
  <c r="Q16" i="56" s="1"/>
  <c r="Q15" i="56" s="1"/>
  <c r="U12" i="56"/>
  <c r="O12" i="56" s="1"/>
  <c r="T12" i="56"/>
  <c r="S12" i="56"/>
  <c r="S15" i="56"/>
  <c r="Q23" i="56"/>
  <c r="T13" i="56"/>
  <c r="E12" i="56"/>
  <c r="E11" i="56" s="1"/>
  <c r="N16" i="56"/>
  <c r="N15" i="56" s="1"/>
  <c r="M16" i="56"/>
  <c r="M15" i="56" s="1"/>
  <c r="K24" i="56"/>
  <c r="K23" i="56" s="1"/>
  <c r="K20" i="56"/>
  <c r="K19" i="56" s="1"/>
  <c r="J221" i="44"/>
  <c r="J201" i="44"/>
  <c r="J161" i="44"/>
  <c r="J105" i="44"/>
  <c r="J89" i="44"/>
  <c r="J101" i="57"/>
  <c r="M12" i="56" l="1"/>
  <c r="N12" i="56"/>
  <c r="B34" i="31"/>
  <c r="B63" i="15"/>
  <c r="B17" i="14"/>
  <c r="B16" i="14"/>
  <c r="B50" i="14"/>
  <c r="F185" i="57"/>
  <c r="F181" i="57"/>
  <c r="F177" i="57"/>
  <c r="F189" i="57"/>
  <c r="F173" i="57" l="1"/>
  <c r="G313" i="54"/>
  <c r="H313" i="54"/>
  <c r="I313" i="54"/>
  <c r="F321" i="54"/>
  <c r="F322" i="54"/>
  <c r="E322" i="54" s="1"/>
  <c r="F352" i="54"/>
  <c r="F344" i="54"/>
  <c r="F336" i="54"/>
  <c r="F328" i="54"/>
  <c r="E353" i="54"/>
  <c r="E354" i="54"/>
  <c r="E345" i="54"/>
  <c r="E346" i="54"/>
  <c r="E337" i="54"/>
  <c r="E338" i="54"/>
  <c r="F314" i="54" l="1"/>
  <c r="E314" i="54" s="1"/>
  <c r="F163" i="44"/>
  <c r="F313" i="54"/>
  <c r="F162" i="44"/>
  <c r="E321" i="54"/>
  <c r="E329" i="54"/>
  <c r="E330" i="54"/>
  <c r="E313" i="54" l="1"/>
  <c r="F203" i="57" l="1"/>
  <c r="F202" i="57"/>
  <c r="F201" i="57"/>
  <c r="F42" i="57"/>
  <c r="F41" i="57"/>
  <c r="F179" i="44"/>
  <c r="F180" i="44"/>
  <c r="F181" i="44"/>
  <c r="F182" i="44"/>
  <c r="F178" i="44"/>
  <c r="E136" i="44" l="1"/>
  <c r="E135" i="44"/>
  <c r="E134" i="44"/>
  <c r="E133" i="44"/>
  <c r="E132" i="44"/>
  <c r="G108" i="44"/>
  <c r="H96" i="44" l="1"/>
  <c r="I96" i="44"/>
  <c r="H95" i="44"/>
  <c r="I95" i="44"/>
  <c r="H94" i="44"/>
  <c r="I94" i="44"/>
  <c r="H93" i="44"/>
  <c r="H92" i="44"/>
  <c r="I92" i="44"/>
  <c r="H91" i="44"/>
  <c r="I91" i="44"/>
  <c r="H90" i="44"/>
  <c r="I90" i="44"/>
  <c r="G83" i="44"/>
  <c r="F184" i="44"/>
  <c r="F183" i="44"/>
  <c r="F416" i="54"/>
  <c r="G96" i="54"/>
  <c r="G106" i="44" s="1"/>
  <c r="H96" i="54"/>
  <c r="H106" i="44" s="1"/>
  <c r="I96" i="54"/>
  <c r="I106" i="44" s="1"/>
  <c r="Q98" i="56"/>
  <c r="L101" i="56"/>
  <c r="Q102" i="56"/>
  <c r="O102" i="56"/>
  <c r="N102" i="56"/>
  <c r="M102" i="56"/>
  <c r="Q101" i="56"/>
  <c r="O101" i="56"/>
  <c r="N101" i="56"/>
  <c r="M101" i="56"/>
  <c r="Q100" i="56"/>
  <c r="O100" i="56"/>
  <c r="N100" i="56"/>
  <c r="M100" i="56"/>
  <c r="U99" i="56"/>
  <c r="T99" i="56"/>
  <c r="S99" i="56"/>
  <c r="R99" i="56"/>
  <c r="I99" i="56"/>
  <c r="H99" i="56"/>
  <c r="G99" i="56"/>
  <c r="R93" i="56"/>
  <c r="R94" i="56"/>
  <c r="R92" i="56"/>
  <c r="B91" i="56"/>
  <c r="A91" i="56"/>
  <c r="Q90" i="56"/>
  <c r="O90" i="56"/>
  <c r="N90" i="56"/>
  <c r="M90" i="56"/>
  <c r="L90" i="56"/>
  <c r="Q89" i="56"/>
  <c r="O89" i="56"/>
  <c r="N89" i="56"/>
  <c r="M89" i="56"/>
  <c r="L89" i="56"/>
  <c r="Q88" i="56"/>
  <c r="O88" i="56"/>
  <c r="N88" i="56"/>
  <c r="M88" i="56"/>
  <c r="L88" i="56"/>
  <c r="U87" i="56"/>
  <c r="T87" i="56"/>
  <c r="S87" i="56"/>
  <c r="R87" i="56"/>
  <c r="I87" i="56"/>
  <c r="H87" i="56"/>
  <c r="G87" i="56"/>
  <c r="F87" i="56"/>
  <c r="O94" i="56"/>
  <c r="N94" i="56"/>
  <c r="M94" i="56"/>
  <c r="E94" i="56"/>
  <c r="O93" i="56"/>
  <c r="N93" i="56"/>
  <c r="M93" i="56"/>
  <c r="E93" i="56"/>
  <c r="O92" i="56"/>
  <c r="N92" i="56"/>
  <c r="M92" i="56"/>
  <c r="E92" i="56"/>
  <c r="E91" i="56" s="1"/>
  <c r="U91" i="56"/>
  <c r="T91" i="56"/>
  <c r="S91" i="56"/>
  <c r="I91" i="56"/>
  <c r="H91" i="56"/>
  <c r="G91" i="56"/>
  <c r="O98" i="56"/>
  <c r="N98" i="56"/>
  <c r="M98" i="56"/>
  <c r="E98" i="56"/>
  <c r="Q97" i="56"/>
  <c r="O97" i="56"/>
  <c r="N97" i="56"/>
  <c r="M97" i="56"/>
  <c r="Q96" i="56"/>
  <c r="O96" i="56"/>
  <c r="N96" i="56"/>
  <c r="M96" i="56"/>
  <c r="U95" i="56"/>
  <c r="T95" i="56"/>
  <c r="S95" i="56"/>
  <c r="R95" i="56"/>
  <c r="I95" i="56"/>
  <c r="H95" i="56"/>
  <c r="G95" i="56"/>
  <c r="A83" i="56"/>
  <c r="B83" i="56"/>
  <c r="E86" i="56"/>
  <c r="E85" i="56"/>
  <c r="E84" i="56"/>
  <c r="G98" i="57"/>
  <c r="I98" i="57"/>
  <c r="F105" i="57"/>
  <c r="F106" i="57"/>
  <c r="E106" i="57" s="1"/>
  <c r="F104" i="57"/>
  <c r="E104" i="57" s="1"/>
  <c r="F102" i="57"/>
  <c r="I103" i="57"/>
  <c r="H103" i="57"/>
  <c r="G103" i="57"/>
  <c r="I101" i="57"/>
  <c r="G101" i="57"/>
  <c r="N99" i="56" l="1"/>
  <c r="I94" i="57"/>
  <c r="I97" i="57"/>
  <c r="G97" i="57"/>
  <c r="G94" i="57"/>
  <c r="E105" i="57"/>
  <c r="F99" i="57"/>
  <c r="F95" i="57" s="1"/>
  <c r="O87" i="56"/>
  <c r="E83" i="56"/>
  <c r="R91" i="56"/>
  <c r="M87" i="56"/>
  <c r="Q99" i="56"/>
  <c r="N95" i="56"/>
  <c r="Q94" i="56"/>
  <c r="Q92" i="56"/>
  <c r="Q93" i="56"/>
  <c r="F98" i="57"/>
  <c r="F94" i="57" s="1"/>
  <c r="L92" i="56"/>
  <c r="K92" i="56" s="1"/>
  <c r="L93" i="56"/>
  <c r="K93" i="56" s="1"/>
  <c r="M91" i="56"/>
  <c r="O91" i="56"/>
  <c r="K90" i="56"/>
  <c r="M99" i="56"/>
  <c r="O99" i="56"/>
  <c r="E101" i="56"/>
  <c r="N91" i="56"/>
  <c r="N87" i="56"/>
  <c r="F101" i="57"/>
  <c r="F100" i="57"/>
  <c r="F96" i="57" s="1"/>
  <c r="Q95" i="56"/>
  <c r="L98" i="56"/>
  <c r="K98" i="56" s="1"/>
  <c r="K101" i="56"/>
  <c r="M95" i="56"/>
  <c r="O95" i="56"/>
  <c r="K88" i="56"/>
  <c r="Q87" i="56"/>
  <c r="K89" i="56"/>
  <c r="L94" i="56"/>
  <c r="L87" i="56"/>
  <c r="F103" i="57"/>
  <c r="E103" i="57" s="1"/>
  <c r="E100" i="57" l="1"/>
  <c r="Q91" i="56"/>
  <c r="K87" i="56"/>
  <c r="E99" i="57"/>
  <c r="F97" i="57"/>
  <c r="K94" i="56"/>
  <c r="K91" i="56" s="1"/>
  <c r="L91" i="56"/>
  <c r="F190" i="54" l="1"/>
  <c r="F124" i="44"/>
  <c r="F116" i="44" s="1"/>
  <c r="G187" i="54"/>
  <c r="I187" i="54"/>
  <c r="I179" i="54" s="1"/>
  <c r="E239" i="54"/>
  <c r="E238" i="54"/>
  <c r="I237" i="54"/>
  <c r="H237" i="54"/>
  <c r="G237" i="54"/>
  <c r="E236" i="54"/>
  <c r="E235" i="54"/>
  <c r="I234" i="54"/>
  <c r="H234" i="54"/>
  <c r="G234" i="54"/>
  <c r="E233" i="54"/>
  <c r="E232" i="54"/>
  <c r="I231" i="54"/>
  <c r="H231" i="54"/>
  <c r="G231" i="54"/>
  <c r="F231" i="54"/>
  <c r="E230" i="54"/>
  <c r="E229" i="54"/>
  <c r="I228" i="54"/>
  <c r="H228" i="54"/>
  <c r="G228" i="54"/>
  <c r="E227" i="54"/>
  <c r="E226" i="54"/>
  <c r="I225" i="54"/>
  <c r="H225" i="54"/>
  <c r="G225" i="54"/>
  <c r="E224" i="54"/>
  <c r="E223" i="54"/>
  <c r="I222" i="54"/>
  <c r="H222" i="54"/>
  <c r="G222" i="54"/>
  <c r="F222" i="54"/>
  <c r="E221" i="54"/>
  <c r="F220" i="54"/>
  <c r="E220" i="54" s="1"/>
  <c r="I219" i="54"/>
  <c r="H219" i="54"/>
  <c r="G219" i="54"/>
  <c r="E218" i="54"/>
  <c r="G217" i="54"/>
  <c r="F217" i="54"/>
  <c r="I216" i="54"/>
  <c r="H216" i="54"/>
  <c r="E215" i="54"/>
  <c r="E214" i="54"/>
  <c r="I213" i="54"/>
  <c r="H213" i="54"/>
  <c r="G213" i="54"/>
  <c r="F125" i="44" l="1"/>
  <c r="F117" i="44" s="1"/>
  <c r="R85" i="56"/>
  <c r="F206" i="54"/>
  <c r="F130" i="44" s="1"/>
  <c r="G216" i="54"/>
  <c r="G206" i="54"/>
  <c r="I129" i="44"/>
  <c r="E131" i="44"/>
  <c r="E217" i="54"/>
  <c r="E222" i="54"/>
  <c r="F216" i="54"/>
  <c r="F213" i="54"/>
  <c r="E213" i="54" s="1"/>
  <c r="F234" i="54"/>
  <c r="E234" i="54" s="1"/>
  <c r="F219" i="54"/>
  <c r="E219" i="54" s="1"/>
  <c r="E231" i="54"/>
  <c r="F225" i="54"/>
  <c r="E225" i="54" s="1"/>
  <c r="F228" i="54"/>
  <c r="E228" i="54" s="1"/>
  <c r="F237" i="54"/>
  <c r="E237" i="54" s="1"/>
  <c r="F205" i="54" l="1"/>
  <c r="G130" i="44"/>
  <c r="G114" i="44" s="1"/>
  <c r="G205" i="54"/>
  <c r="E216" i="54"/>
  <c r="E206" i="54"/>
  <c r="G179" i="54"/>
  <c r="H129" i="44"/>
  <c r="F129" i="44"/>
  <c r="E130" i="44" l="1"/>
  <c r="E129" i="44" s="1"/>
  <c r="G129" i="44"/>
  <c r="V59" i="56"/>
  <c r="R60" i="56"/>
  <c r="R61" i="56"/>
  <c r="R62" i="56"/>
  <c r="E60" i="56"/>
  <c r="A59" i="56"/>
  <c r="B59" i="56"/>
  <c r="E62" i="56"/>
  <c r="E61" i="56"/>
  <c r="O59" i="56"/>
  <c r="N59" i="56"/>
  <c r="U59" i="56"/>
  <c r="T59" i="56"/>
  <c r="S59" i="56"/>
  <c r="M59" i="56"/>
  <c r="I59" i="56"/>
  <c r="H59" i="56"/>
  <c r="G59" i="56"/>
  <c r="F59" i="56"/>
  <c r="J74" i="58"/>
  <c r="J70" i="58"/>
  <c r="J75" i="57"/>
  <c r="J71" i="57"/>
  <c r="Q61" i="56" l="1"/>
  <c r="Q62" i="56"/>
  <c r="Q60" i="56"/>
  <c r="L60" i="56"/>
  <c r="K60" i="56" s="1"/>
  <c r="L61" i="56"/>
  <c r="K61" i="56" s="1"/>
  <c r="L62" i="56"/>
  <c r="K62" i="56" s="1"/>
  <c r="R59" i="56"/>
  <c r="E59" i="56"/>
  <c r="Q59" i="56" l="1"/>
  <c r="K59" i="56"/>
  <c r="L59" i="56"/>
  <c r="F273" i="54"/>
  <c r="F152" i="44" s="1"/>
  <c r="F144" i="44" s="1"/>
  <c r="F272" i="54"/>
  <c r="F151" i="44" s="1"/>
  <c r="F143" i="44" s="1"/>
  <c r="F271" i="54"/>
  <c r="R114" i="56" s="1"/>
  <c r="F270" i="54"/>
  <c r="R113" i="56" s="1"/>
  <c r="L113" i="56" l="1"/>
  <c r="L114" i="56"/>
  <c r="F149" i="44"/>
  <c r="F141" i="44" s="1"/>
  <c r="F263" i="54"/>
  <c r="R106" i="56" s="1"/>
  <c r="L106" i="56" s="1"/>
  <c r="F150" i="44"/>
  <c r="F142" i="44" s="1"/>
  <c r="F265" i="54"/>
  <c r="F264" i="54"/>
  <c r="F262" i="54"/>
  <c r="R105" i="56" s="1"/>
  <c r="E299" i="54"/>
  <c r="E298" i="54"/>
  <c r="I297" i="54"/>
  <c r="H297" i="54"/>
  <c r="G297" i="54"/>
  <c r="E296" i="54"/>
  <c r="E295" i="54"/>
  <c r="I294" i="54"/>
  <c r="H294" i="54"/>
  <c r="G294" i="54"/>
  <c r="E293" i="54"/>
  <c r="F292" i="54"/>
  <c r="E292" i="54" s="1"/>
  <c r="I291" i="54"/>
  <c r="H291" i="54"/>
  <c r="G291" i="54"/>
  <c r="E290" i="54"/>
  <c r="F289" i="54"/>
  <c r="E289" i="54" s="1"/>
  <c r="I288" i="54"/>
  <c r="H288" i="54"/>
  <c r="G288" i="54"/>
  <c r="E287" i="54"/>
  <c r="F286" i="54"/>
  <c r="E286" i="54" s="1"/>
  <c r="I285" i="54"/>
  <c r="H285" i="54"/>
  <c r="G285" i="54"/>
  <c r="E284" i="54"/>
  <c r="F283" i="54"/>
  <c r="E283" i="54" s="1"/>
  <c r="I282" i="54"/>
  <c r="H282" i="54"/>
  <c r="G282" i="54"/>
  <c r="E278" i="54"/>
  <c r="I277" i="54"/>
  <c r="H277" i="54"/>
  <c r="G277" i="54"/>
  <c r="F267" i="54" l="1"/>
  <c r="L105" i="56"/>
  <c r="F274" i="54"/>
  <c r="F277" i="54"/>
  <c r="E277" i="54" s="1"/>
  <c r="F285" i="54"/>
  <c r="E285" i="54" s="1"/>
  <c r="F291" i="54"/>
  <c r="E291" i="54" s="1"/>
  <c r="F279" i="54"/>
  <c r="F282" i="54"/>
  <c r="E282" i="54" s="1"/>
  <c r="F288" i="54"/>
  <c r="E288" i="54" s="1"/>
  <c r="F294" i="54"/>
  <c r="E294" i="54" s="1"/>
  <c r="F297" i="54"/>
  <c r="E297" i="54" s="1"/>
  <c r="F259" i="54" l="1"/>
  <c r="F146" i="44"/>
  <c r="F138" i="44" s="1"/>
  <c r="F186" i="56"/>
  <c r="G186" i="56"/>
  <c r="H186" i="56"/>
  <c r="I186" i="56"/>
  <c r="U180" i="56"/>
  <c r="U181" i="56"/>
  <c r="U179" i="56"/>
  <c r="R176" i="56"/>
  <c r="R177" i="56"/>
  <c r="R175" i="56"/>
  <c r="P174" i="56"/>
  <c r="G170" i="56"/>
  <c r="H170" i="56"/>
  <c r="I170" i="56"/>
  <c r="I165" i="56"/>
  <c r="S165" i="56"/>
  <c r="T165" i="56"/>
  <c r="U165" i="56"/>
  <c r="Q166" i="56"/>
  <c r="M166" i="56"/>
  <c r="N166" i="56"/>
  <c r="L166" i="56"/>
  <c r="O166" i="56"/>
  <c r="O168" i="56"/>
  <c r="O169" i="56"/>
  <c r="M167" i="56"/>
  <c r="N167" i="56"/>
  <c r="O167" i="56"/>
  <c r="L168" i="56"/>
  <c r="L169" i="56"/>
  <c r="L167" i="56"/>
  <c r="F165" i="56"/>
  <c r="G165" i="56"/>
  <c r="H165" i="56"/>
  <c r="E165" i="56"/>
  <c r="S149" i="56"/>
  <c r="T149" i="56"/>
  <c r="U149" i="56"/>
  <c r="F149" i="56"/>
  <c r="G149" i="56"/>
  <c r="H149" i="56"/>
  <c r="I149" i="56"/>
  <c r="F188" i="58"/>
  <c r="F189" i="58"/>
  <c r="F187" i="58"/>
  <c r="G187" i="58"/>
  <c r="H187" i="58"/>
  <c r="I188" i="58"/>
  <c r="I189" i="58"/>
  <c r="I187" i="58"/>
  <c r="F184" i="58"/>
  <c r="F185" i="58"/>
  <c r="F183" i="58"/>
  <c r="J218" i="57"/>
  <c r="F219" i="57"/>
  <c r="E219" i="57" s="1"/>
  <c r="F217" i="57"/>
  <c r="E217" i="57" s="1"/>
  <c r="I218" i="57"/>
  <c r="H218" i="57"/>
  <c r="G218" i="57"/>
  <c r="I216" i="57"/>
  <c r="H216" i="57"/>
  <c r="G216" i="57"/>
  <c r="E415" i="54"/>
  <c r="E414" i="54"/>
  <c r="I413" i="54"/>
  <c r="H413" i="54"/>
  <c r="G413" i="54"/>
  <c r="F413" i="54"/>
  <c r="E421" i="54"/>
  <c r="E420" i="54"/>
  <c r="E419" i="54"/>
  <c r="E418" i="54"/>
  <c r="E417" i="54"/>
  <c r="I416" i="54"/>
  <c r="H416" i="54"/>
  <c r="G416" i="54"/>
  <c r="E102" i="56" l="1"/>
  <c r="L102" i="56"/>
  <c r="K102" i="56" s="1"/>
  <c r="L96" i="56"/>
  <c r="E96" i="56"/>
  <c r="L165" i="56"/>
  <c r="O165" i="56"/>
  <c r="N165" i="56"/>
  <c r="M165" i="56"/>
  <c r="E413" i="54"/>
  <c r="K166" i="56"/>
  <c r="F218" i="57"/>
  <c r="F216" i="57"/>
  <c r="E218" i="57"/>
  <c r="E216" i="57"/>
  <c r="E416" i="54"/>
  <c r="K96" i="56" l="1"/>
  <c r="J206" i="58"/>
  <c r="J194" i="58"/>
  <c r="J190" i="58"/>
  <c r="J186" i="58"/>
  <c r="J178" i="58"/>
  <c r="J174" i="58"/>
  <c r="J170" i="58"/>
  <c r="J166" i="58"/>
  <c r="J154" i="58"/>
  <c r="J150" i="58"/>
  <c r="J146" i="58"/>
  <c r="J142" i="58"/>
  <c r="J138" i="58"/>
  <c r="J130" i="58"/>
  <c r="J126" i="58"/>
  <c r="J98" i="58"/>
  <c r="J86" i="58"/>
  <c r="J78" i="58"/>
  <c r="J66" i="58"/>
  <c r="J62" i="58"/>
  <c r="J58" i="58"/>
  <c r="J54" i="58"/>
  <c r="J38" i="58"/>
  <c r="F242" i="58"/>
  <c r="E242" i="58" s="1"/>
  <c r="F241" i="58"/>
  <c r="F239" i="58"/>
  <c r="E239" i="58" s="1"/>
  <c r="F238" i="58"/>
  <c r="E238" i="58" s="1"/>
  <c r="F236" i="58"/>
  <c r="F235" i="58"/>
  <c r="E235" i="58" s="1"/>
  <c r="F233" i="58"/>
  <c r="F232" i="58"/>
  <c r="F216" i="58"/>
  <c r="E216" i="58" s="1"/>
  <c r="F215" i="58"/>
  <c r="E215" i="58" s="1"/>
  <c r="F212" i="58"/>
  <c r="F213" i="58"/>
  <c r="F209" i="58" s="1"/>
  <c r="F211" i="58"/>
  <c r="F207" i="58" s="1"/>
  <c r="F203" i="58" s="1"/>
  <c r="F196" i="58"/>
  <c r="E196" i="58" s="1"/>
  <c r="F197" i="58"/>
  <c r="E197" i="58" s="1"/>
  <c r="F195" i="58"/>
  <c r="I192" i="58"/>
  <c r="I164" i="58" s="1"/>
  <c r="I160" i="58" s="1"/>
  <c r="I193" i="58"/>
  <c r="I165" i="58" s="1"/>
  <c r="G191" i="58"/>
  <c r="G163" i="58" s="1"/>
  <c r="H191" i="58"/>
  <c r="H163" i="58" s="1"/>
  <c r="H159" i="58" s="1"/>
  <c r="I191" i="58"/>
  <c r="I163" i="58" s="1"/>
  <c r="I159" i="58" s="1"/>
  <c r="F192" i="58"/>
  <c r="F193" i="58"/>
  <c r="F191" i="58"/>
  <c r="G186" i="58"/>
  <c r="E183" i="58"/>
  <c r="F180" i="58"/>
  <c r="F181" i="58"/>
  <c r="E181" i="58" s="1"/>
  <c r="F179" i="58"/>
  <c r="E179" i="58" s="1"/>
  <c r="F176" i="58"/>
  <c r="F177" i="58"/>
  <c r="E177" i="58" s="1"/>
  <c r="F175" i="58"/>
  <c r="E175" i="58" s="1"/>
  <c r="F172" i="58"/>
  <c r="F173" i="58"/>
  <c r="E173" i="58" s="1"/>
  <c r="F171" i="58"/>
  <c r="E171" i="58" s="1"/>
  <c r="F168" i="58"/>
  <c r="F169" i="58"/>
  <c r="E169" i="58" s="1"/>
  <c r="F167" i="58"/>
  <c r="F156" i="58"/>
  <c r="E156" i="58" s="1"/>
  <c r="F157" i="58"/>
  <c r="E157" i="58" s="1"/>
  <c r="F155" i="58"/>
  <c r="F152" i="58"/>
  <c r="E152" i="58" s="1"/>
  <c r="F153" i="58"/>
  <c r="E153" i="58" s="1"/>
  <c r="F151" i="58"/>
  <c r="E151" i="58" s="1"/>
  <c r="F148" i="58"/>
  <c r="E148" i="58" s="1"/>
  <c r="F149" i="58"/>
  <c r="E149" i="58" s="1"/>
  <c r="F147" i="58"/>
  <c r="E147" i="58" s="1"/>
  <c r="F144" i="58"/>
  <c r="E144" i="58" s="1"/>
  <c r="F145" i="58"/>
  <c r="E145" i="58" s="1"/>
  <c r="F143" i="58"/>
  <c r="E143" i="58" s="1"/>
  <c r="F132" i="58"/>
  <c r="F133" i="58"/>
  <c r="E133" i="58" s="1"/>
  <c r="F131" i="58"/>
  <c r="E131" i="58" s="1"/>
  <c r="F128" i="58"/>
  <c r="E128" i="58" s="1"/>
  <c r="F129" i="58"/>
  <c r="E129" i="58" s="1"/>
  <c r="F127" i="58"/>
  <c r="E127" i="58" s="1"/>
  <c r="F100" i="58"/>
  <c r="E100" i="58" s="1"/>
  <c r="F101" i="58"/>
  <c r="E101" i="58" s="1"/>
  <c r="F99" i="58"/>
  <c r="F88" i="58"/>
  <c r="E88" i="58" s="1"/>
  <c r="F89" i="58"/>
  <c r="E89" i="58" s="1"/>
  <c r="F87" i="58"/>
  <c r="E87" i="58" s="1"/>
  <c r="F84" i="58"/>
  <c r="E84" i="58" s="1"/>
  <c r="F85" i="58"/>
  <c r="E85" i="58" s="1"/>
  <c r="F83" i="58"/>
  <c r="E83" i="58" s="1"/>
  <c r="F80" i="58"/>
  <c r="E80" i="58" s="1"/>
  <c r="F81" i="58"/>
  <c r="E81" i="58" s="1"/>
  <c r="F79" i="58"/>
  <c r="E79" i="58" s="1"/>
  <c r="F76" i="58"/>
  <c r="E76" i="58" s="1"/>
  <c r="F77" i="58"/>
  <c r="E77" i="58" s="1"/>
  <c r="F75" i="58"/>
  <c r="E75" i="58" s="1"/>
  <c r="F72" i="58"/>
  <c r="E72" i="58" s="1"/>
  <c r="F73" i="58"/>
  <c r="E73" i="58" s="1"/>
  <c r="F71" i="58"/>
  <c r="E71" i="58" s="1"/>
  <c r="F68" i="58"/>
  <c r="E68" i="58" s="1"/>
  <c r="F69" i="58"/>
  <c r="E69" i="58" s="1"/>
  <c r="F67" i="58"/>
  <c r="E67" i="58" s="1"/>
  <c r="F64" i="58"/>
  <c r="E64" i="58" s="1"/>
  <c r="F65" i="58"/>
  <c r="E65" i="58" s="1"/>
  <c r="F63" i="58"/>
  <c r="E63" i="58" s="1"/>
  <c r="F60" i="58"/>
  <c r="E60" i="58" s="1"/>
  <c r="F61" i="58"/>
  <c r="F59" i="58"/>
  <c r="E59" i="58" s="1"/>
  <c r="F56" i="58"/>
  <c r="F57" i="58"/>
  <c r="F55" i="58"/>
  <c r="F44" i="58"/>
  <c r="E44" i="58" s="1"/>
  <c r="F45" i="58"/>
  <c r="F43" i="58"/>
  <c r="E43" i="58" s="1"/>
  <c r="F40" i="58"/>
  <c r="E40" i="58" s="1"/>
  <c r="F41" i="58"/>
  <c r="F39" i="58"/>
  <c r="E39" i="58" s="1"/>
  <c r="F32" i="58"/>
  <c r="E32" i="58" s="1"/>
  <c r="F33" i="58"/>
  <c r="E33" i="58" s="1"/>
  <c r="F31" i="58"/>
  <c r="E31" i="58" s="1"/>
  <c r="F28" i="58"/>
  <c r="F29" i="58"/>
  <c r="E29" i="58" s="1"/>
  <c r="F27" i="58"/>
  <c r="E27" i="58" s="1"/>
  <c r="F24" i="58"/>
  <c r="E24" i="58" s="1"/>
  <c r="F25" i="58"/>
  <c r="E25" i="58" s="1"/>
  <c r="F23" i="58"/>
  <c r="E23" i="58" s="1"/>
  <c r="I97" i="58"/>
  <c r="I93" i="58" s="1"/>
  <c r="H97" i="58"/>
  <c r="H93" i="58" s="1"/>
  <c r="G97" i="58"/>
  <c r="G93" i="58" s="1"/>
  <c r="I194" i="58"/>
  <c r="I240" i="58"/>
  <c r="H240" i="58"/>
  <c r="G240" i="58"/>
  <c r="I237" i="58"/>
  <c r="H237" i="58"/>
  <c r="G237" i="58"/>
  <c r="I234" i="58"/>
  <c r="H234" i="58"/>
  <c r="G234" i="58"/>
  <c r="I231" i="58"/>
  <c r="H231" i="58"/>
  <c r="G231" i="58"/>
  <c r="I230" i="58"/>
  <c r="I227" i="58" s="1"/>
  <c r="I201" i="58" s="1"/>
  <c r="H230" i="58"/>
  <c r="H227" i="58" s="1"/>
  <c r="H201" i="58" s="1"/>
  <c r="G230" i="58"/>
  <c r="G227" i="58" s="1"/>
  <c r="G201" i="58" s="1"/>
  <c r="I229" i="58"/>
  <c r="I226" i="58" s="1"/>
  <c r="I200" i="58" s="1"/>
  <c r="H229" i="58"/>
  <c r="H226" i="58" s="1"/>
  <c r="H200" i="58" s="1"/>
  <c r="G229" i="58"/>
  <c r="G226" i="58" s="1"/>
  <c r="G200" i="58" s="1"/>
  <c r="I214" i="58"/>
  <c r="H214" i="58"/>
  <c r="G214" i="58"/>
  <c r="I210" i="58"/>
  <c r="H210" i="58"/>
  <c r="G210" i="58"/>
  <c r="I206" i="58"/>
  <c r="H206" i="58"/>
  <c r="G206" i="58"/>
  <c r="I202" i="58"/>
  <c r="H202" i="58"/>
  <c r="G202" i="58"/>
  <c r="I199" i="58"/>
  <c r="H199" i="58"/>
  <c r="G199" i="58"/>
  <c r="H186" i="58"/>
  <c r="E185" i="58"/>
  <c r="I182" i="58"/>
  <c r="H182" i="58"/>
  <c r="G182" i="58"/>
  <c r="I178" i="58"/>
  <c r="H178" i="58"/>
  <c r="G178" i="58"/>
  <c r="I174" i="58"/>
  <c r="H174" i="58"/>
  <c r="G174" i="58"/>
  <c r="I170" i="58"/>
  <c r="H170" i="58"/>
  <c r="G170" i="58"/>
  <c r="I166" i="58"/>
  <c r="H166" i="58"/>
  <c r="G166" i="58"/>
  <c r="H165" i="58"/>
  <c r="H161" i="58" s="1"/>
  <c r="G165" i="58"/>
  <c r="G161" i="58" s="1"/>
  <c r="H164" i="58"/>
  <c r="H160" i="58" s="1"/>
  <c r="G164" i="58"/>
  <c r="G160" i="58" s="1"/>
  <c r="I154" i="58"/>
  <c r="H154" i="58"/>
  <c r="G154" i="58"/>
  <c r="I150" i="58"/>
  <c r="H150" i="58"/>
  <c r="G150" i="58"/>
  <c r="I146" i="58"/>
  <c r="H146" i="58"/>
  <c r="G146" i="58"/>
  <c r="I142" i="58"/>
  <c r="H142" i="58"/>
  <c r="G142" i="58"/>
  <c r="I141" i="58"/>
  <c r="H141" i="58"/>
  <c r="G141" i="58"/>
  <c r="I140" i="58"/>
  <c r="H140" i="58"/>
  <c r="G140" i="58"/>
  <c r="I139" i="58"/>
  <c r="H139" i="58"/>
  <c r="G139" i="58"/>
  <c r="I134" i="58"/>
  <c r="H134" i="58"/>
  <c r="G134" i="58"/>
  <c r="I130" i="58"/>
  <c r="H130" i="58"/>
  <c r="G130" i="58"/>
  <c r="I126" i="58"/>
  <c r="H126" i="58"/>
  <c r="G126" i="58"/>
  <c r="I125" i="58"/>
  <c r="I121" i="58" s="1"/>
  <c r="H125" i="58"/>
  <c r="H121" i="58" s="1"/>
  <c r="G125" i="58"/>
  <c r="G121" i="58" s="1"/>
  <c r="I124" i="58"/>
  <c r="I120" i="58" s="1"/>
  <c r="H124" i="58"/>
  <c r="H120" i="58" s="1"/>
  <c r="G124" i="58"/>
  <c r="G120" i="58" s="1"/>
  <c r="I123" i="58"/>
  <c r="I119" i="58" s="1"/>
  <c r="H123" i="58"/>
  <c r="H119" i="58" s="1"/>
  <c r="G123" i="58"/>
  <c r="G119" i="58" s="1"/>
  <c r="I98" i="58"/>
  <c r="I96" i="58" s="1"/>
  <c r="I92" i="58" s="1"/>
  <c r="H98" i="58"/>
  <c r="H96" i="58" s="1"/>
  <c r="H92" i="58" s="1"/>
  <c r="G98" i="58"/>
  <c r="G96" i="58" s="1"/>
  <c r="G92" i="58" s="1"/>
  <c r="I91" i="58"/>
  <c r="H91" i="58"/>
  <c r="G91" i="58"/>
  <c r="I86" i="58"/>
  <c r="H86" i="58"/>
  <c r="G86" i="58"/>
  <c r="I82" i="58"/>
  <c r="H82" i="58"/>
  <c r="G82" i="58"/>
  <c r="I78" i="58"/>
  <c r="H78" i="58"/>
  <c r="G78" i="58"/>
  <c r="I74" i="58"/>
  <c r="H74" i="58"/>
  <c r="G74" i="58"/>
  <c r="I70" i="58"/>
  <c r="H70" i="58"/>
  <c r="G70" i="58"/>
  <c r="I66" i="58"/>
  <c r="H66" i="58"/>
  <c r="G66" i="58"/>
  <c r="I62" i="58"/>
  <c r="H62" i="58"/>
  <c r="G62" i="58"/>
  <c r="I58" i="58"/>
  <c r="H58" i="58"/>
  <c r="G58" i="58"/>
  <c r="I54" i="58"/>
  <c r="H54" i="58"/>
  <c r="G54" i="58"/>
  <c r="I53" i="58"/>
  <c r="I49" i="58" s="1"/>
  <c r="H53" i="58"/>
  <c r="H49" i="58" s="1"/>
  <c r="G53" i="58"/>
  <c r="G49" i="58" s="1"/>
  <c r="I52" i="58"/>
  <c r="I48" i="58" s="1"/>
  <c r="H52" i="58"/>
  <c r="H48" i="58" s="1"/>
  <c r="G52" i="58"/>
  <c r="I47" i="58"/>
  <c r="H47" i="58"/>
  <c r="G47" i="58"/>
  <c r="I42" i="58"/>
  <c r="H42" i="58"/>
  <c r="G42" i="58"/>
  <c r="I38" i="58"/>
  <c r="H38" i="58"/>
  <c r="G38" i="58"/>
  <c r="G37" i="58"/>
  <c r="G36" i="58"/>
  <c r="G35" i="58"/>
  <c r="I34" i="58"/>
  <c r="H34" i="58"/>
  <c r="I30" i="58"/>
  <c r="H30" i="58"/>
  <c r="G30" i="58"/>
  <c r="I26" i="58"/>
  <c r="H26" i="58"/>
  <c r="G26" i="58"/>
  <c r="I22" i="58"/>
  <c r="H22" i="58"/>
  <c r="G22" i="58"/>
  <c r="I21" i="58"/>
  <c r="I17" i="58" s="1"/>
  <c r="H21" i="58"/>
  <c r="H17" i="58" s="1"/>
  <c r="G21" i="58"/>
  <c r="I20" i="58"/>
  <c r="I16" i="58" s="1"/>
  <c r="H20" i="58"/>
  <c r="G20" i="58"/>
  <c r="I19" i="58"/>
  <c r="I15" i="58" s="1"/>
  <c r="H19" i="58"/>
  <c r="H15" i="58" s="1"/>
  <c r="G19" i="58"/>
  <c r="J230" i="57"/>
  <c r="J226" i="57"/>
  <c r="J212" i="57"/>
  <c r="J204" i="57"/>
  <c r="J200" i="57"/>
  <c r="J188" i="57"/>
  <c r="J184" i="57"/>
  <c r="J89" i="57"/>
  <c r="J79" i="57"/>
  <c r="J67" i="57"/>
  <c r="J63" i="57"/>
  <c r="J43" i="57"/>
  <c r="J40" i="57"/>
  <c r="J38" i="57"/>
  <c r="E271" i="57"/>
  <c r="F269" i="57"/>
  <c r="E269" i="57" s="1"/>
  <c r="F267" i="57"/>
  <c r="E267" i="57" s="1"/>
  <c r="F265" i="57"/>
  <c r="E265" i="57" s="1"/>
  <c r="F249" i="57"/>
  <c r="E249" i="57" s="1"/>
  <c r="F247" i="57"/>
  <c r="E246" i="57"/>
  <c r="G245" i="57"/>
  <c r="H245" i="57"/>
  <c r="I245" i="57"/>
  <c r="F232" i="57"/>
  <c r="E232" i="57" s="1"/>
  <c r="F233" i="57"/>
  <c r="E233" i="57" s="1"/>
  <c r="E231" i="57"/>
  <c r="G229" i="57"/>
  <c r="G199" i="57" s="1"/>
  <c r="H229" i="57"/>
  <c r="H199" i="57" s="1"/>
  <c r="I229" i="57"/>
  <c r="G228" i="57"/>
  <c r="G198" i="57" s="1"/>
  <c r="H228" i="57"/>
  <c r="H198" i="57" s="1"/>
  <c r="I228" i="57"/>
  <c r="I198" i="57" s="1"/>
  <c r="G227" i="57"/>
  <c r="G197" i="57" s="1"/>
  <c r="H227" i="57"/>
  <c r="H197" i="57" s="1"/>
  <c r="I227" i="57"/>
  <c r="I197" i="57" s="1"/>
  <c r="F228" i="57"/>
  <c r="E228" i="57" s="1"/>
  <c r="F229" i="57"/>
  <c r="F227" i="57"/>
  <c r="F214" i="57"/>
  <c r="E214" i="57" s="1"/>
  <c r="F215" i="57"/>
  <c r="E215" i="57" s="1"/>
  <c r="F213" i="57"/>
  <c r="E213" i="57" s="1"/>
  <c r="F210" i="57"/>
  <c r="E210" i="57" s="1"/>
  <c r="F211" i="57"/>
  <c r="E211" i="57" s="1"/>
  <c r="F209" i="57"/>
  <c r="E209" i="57" s="1"/>
  <c r="F206" i="57"/>
  <c r="F207" i="57"/>
  <c r="F205" i="57"/>
  <c r="E205" i="57" s="1"/>
  <c r="F190" i="57"/>
  <c r="E190" i="57" s="1"/>
  <c r="F191" i="57"/>
  <c r="E191" i="57" s="1"/>
  <c r="E189" i="57"/>
  <c r="F186" i="57"/>
  <c r="E186" i="57" s="1"/>
  <c r="F187" i="57"/>
  <c r="E187" i="57" s="1"/>
  <c r="E185" i="57"/>
  <c r="F182" i="57"/>
  <c r="F183" i="57"/>
  <c r="E181" i="57"/>
  <c r="F178" i="57"/>
  <c r="E178" i="57" s="1"/>
  <c r="F179" i="57"/>
  <c r="E179" i="57" s="1"/>
  <c r="F91" i="57"/>
  <c r="E91" i="57" s="1"/>
  <c r="F92" i="57"/>
  <c r="E92" i="57" s="1"/>
  <c r="F90" i="57"/>
  <c r="E90" i="57" s="1"/>
  <c r="F87" i="57"/>
  <c r="E87" i="57" s="1"/>
  <c r="F88" i="57"/>
  <c r="E88" i="57" s="1"/>
  <c r="F86" i="57"/>
  <c r="E86" i="57" s="1"/>
  <c r="G84" i="57"/>
  <c r="G83" i="57" s="1"/>
  <c r="H84" i="57"/>
  <c r="H83" i="57" s="1"/>
  <c r="I84" i="57"/>
  <c r="I83" i="57" s="1"/>
  <c r="F84" i="57"/>
  <c r="G82" i="57"/>
  <c r="H82" i="57"/>
  <c r="I82" i="57"/>
  <c r="G81" i="57"/>
  <c r="H81" i="57"/>
  <c r="I81" i="57"/>
  <c r="G80" i="57"/>
  <c r="H80" i="57"/>
  <c r="I80" i="57"/>
  <c r="F81" i="57"/>
  <c r="F82" i="57"/>
  <c r="F80" i="57"/>
  <c r="G78" i="57"/>
  <c r="H78" i="57"/>
  <c r="I78" i="57"/>
  <c r="G77" i="57"/>
  <c r="H77" i="57"/>
  <c r="I77" i="57"/>
  <c r="G76" i="57"/>
  <c r="H76" i="57"/>
  <c r="I76" i="57"/>
  <c r="F77" i="57"/>
  <c r="F78" i="57"/>
  <c r="F76" i="57"/>
  <c r="G74" i="57"/>
  <c r="H74" i="57"/>
  <c r="I74" i="57"/>
  <c r="G73" i="57"/>
  <c r="H73" i="57"/>
  <c r="I73" i="57"/>
  <c r="G72" i="57"/>
  <c r="H72" i="57"/>
  <c r="I72" i="57"/>
  <c r="F73" i="57"/>
  <c r="F74" i="57"/>
  <c r="G70" i="57"/>
  <c r="H70" i="57"/>
  <c r="I70" i="57"/>
  <c r="G69" i="57"/>
  <c r="H69" i="57"/>
  <c r="I69" i="57"/>
  <c r="G68" i="57"/>
  <c r="H68" i="57"/>
  <c r="I68" i="57"/>
  <c r="F69" i="57"/>
  <c r="F70" i="57"/>
  <c r="F68" i="57"/>
  <c r="G66" i="57"/>
  <c r="H66" i="57"/>
  <c r="I66" i="57"/>
  <c r="G65" i="57"/>
  <c r="H65" i="57"/>
  <c r="I65" i="57"/>
  <c r="G64" i="57"/>
  <c r="H64" i="57"/>
  <c r="I64" i="57"/>
  <c r="F65" i="57"/>
  <c r="F66" i="57"/>
  <c r="G62" i="57"/>
  <c r="H62" i="57"/>
  <c r="I62" i="57"/>
  <c r="G61" i="57"/>
  <c r="H61" i="57"/>
  <c r="I61" i="57"/>
  <c r="G60" i="57"/>
  <c r="H60" i="57"/>
  <c r="I60" i="57"/>
  <c r="F61" i="57"/>
  <c r="F62" i="57"/>
  <c r="F60" i="57"/>
  <c r="F57" i="57"/>
  <c r="E58" i="57"/>
  <c r="F56" i="57"/>
  <c r="F45" i="57"/>
  <c r="F46" i="57"/>
  <c r="F44" i="57"/>
  <c r="E44" i="57" s="1"/>
  <c r="E42" i="57"/>
  <c r="E41" i="57"/>
  <c r="F39" i="57"/>
  <c r="F32" i="57"/>
  <c r="E32" i="57" s="1"/>
  <c r="F33" i="57"/>
  <c r="E33" i="57" s="1"/>
  <c r="F31" i="57"/>
  <c r="E31" i="57" s="1"/>
  <c r="F28" i="57"/>
  <c r="E28" i="57" s="1"/>
  <c r="F29" i="57"/>
  <c r="E29" i="57" s="1"/>
  <c r="F27" i="57"/>
  <c r="E27" i="57" s="1"/>
  <c r="F24" i="57"/>
  <c r="E24" i="57" s="1"/>
  <c r="F25" i="57"/>
  <c r="E25" i="57" s="1"/>
  <c r="F23" i="57"/>
  <c r="G230" i="57"/>
  <c r="H230" i="57"/>
  <c r="I230" i="57"/>
  <c r="I270" i="57"/>
  <c r="H270" i="57"/>
  <c r="G270" i="57"/>
  <c r="I268" i="57"/>
  <c r="H268" i="57"/>
  <c r="G268" i="57"/>
  <c r="I266" i="57"/>
  <c r="H266" i="57"/>
  <c r="G266" i="57"/>
  <c r="I264" i="57"/>
  <c r="H264" i="57"/>
  <c r="G264" i="57"/>
  <c r="I263" i="57"/>
  <c r="I261" i="57" s="1"/>
  <c r="I237" i="57" s="1"/>
  <c r="H263" i="57"/>
  <c r="H261" i="57" s="1"/>
  <c r="H237" i="57" s="1"/>
  <c r="G263" i="57"/>
  <c r="G261" i="57" s="1"/>
  <c r="G237" i="57" s="1"/>
  <c r="I248" i="57"/>
  <c r="H248" i="57"/>
  <c r="G248" i="57"/>
  <c r="I242" i="57"/>
  <c r="H242" i="57"/>
  <c r="G242" i="57"/>
  <c r="I238" i="57"/>
  <c r="H238" i="57"/>
  <c r="G238" i="57"/>
  <c r="I236" i="57"/>
  <c r="H236" i="57"/>
  <c r="G236" i="57"/>
  <c r="I212" i="57"/>
  <c r="H212" i="57"/>
  <c r="G212" i="57"/>
  <c r="I208" i="57"/>
  <c r="H208" i="57"/>
  <c r="G208" i="57"/>
  <c r="I204" i="57"/>
  <c r="H204" i="57"/>
  <c r="G204" i="57"/>
  <c r="I200" i="57"/>
  <c r="H200" i="57"/>
  <c r="G200" i="57"/>
  <c r="I188" i="57"/>
  <c r="H188" i="57"/>
  <c r="G188" i="57"/>
  <c r="I184" i="57"/>
  <c r="H184" i="57"/>
  <c r="G184" i="57"/>
  <c r="I180" i="57"/>
  <c r="H180" i="57"/>
  <c r="G180" i="57"/>
  <c r="I176" i="57"/>
  <c r="H176" i="57"/>
  <c r="G176" i="57"/>
  <c r="I175" i="57"/>
  <c r="H175" i="57"/>
  <c r="G175" i="57"/>
  <c r="I174" i="57"/>
  <c r="H174" i="57"/>
  <c r="G174" i="57"/>
  <c r="I173" i="57"/>
  <c r="H173" i="57"/>
  <c r="G173" i="57"/>
  <c r="I168" i="57"/>
  <c r="H168" i="57"/>
  <c r="G168" i="57"/>
  <c r="I89" i="57"/>
  <c r="H89" i="57"/>
  <c r="G89" i="57"/>
  <c r="I85" i="57"/>
  <c r="H85" i="57"/>
  <c r="G85" i="57"/>
  <c r="I55" i="57"/>
  <c r="H55" i="57"/>
  <c r="G55" i="57"/>
  <c r="I43" i="57"/>
  <c r="H43" i="57"/>
  <c r="G43" i="57"/>
  <c r="I40" i="57"/>
  <c r="H40" i="57"/>
  <c r="G40" i="57"/>
  <c r="I38" i="57"/>
  <c r="H38" i="57"/>
  <c r="G38" i="57"/>
  <c r="G37" i="57"/>
  <c r="G36" i="57"/>
  <c r="G35" i="57"/>
  <c r="G15" i="57" s="1"/>
  <c r="I34" i="57"/>
  <c r="H34" i="57"/>
  <c r="I30" i="57"/>
  <c r="H30" i="57"/>
  <c r="G30" i="57"/>
  <c r="I26" i="57"/>
  <c r="H26" i="57"/>
  <c r="G26" i="57"/>
  <c r="I22" i="57"/>
  <c r="H22" i="57"/>
  <c r="G22" i="57"/>
  <c r="I21" i="57"/>
  <c r="I17" i="57" s="1"/>
  <c r="H21" i="57"/>
  <c r="H17" i="57" s="1"/>
  <c r="G21" i="57"/>
  <c r="I20" i="57"/>
  <c r="I16" i="57" s="1"/>
  <c r="H20" i="57"/>
  <c r="H16" i="57" s="1"/>
  <c r="G20" i="57"/>
  <c r="I19" i="57"/>
  <c r="H19" i="57"/>
  <c r="G55" i="44"/>
  <c r="I55" i="44"/>
  <c r="H55" i="44"/>
  <c r="E58" i="44"/>
  <c r="E60" i="44"/>
  <c r="E61" i="44"/>
  <c r="E62" i="44"/>
  <c r="F55" i="44"/>
  <c r="G47" i="44"/>
  <c r="I47" i="44"/>
  <c r="H47" i="44"/>
  <c r="G31" i="44"/>
  <c r="I31" i="44"/>
  <c r="H31" i="44"/>
  <c r="F31" i="44"/>
  <c r="G220" i="44"/>
  <c r="H220" i="44"/>
  <c r="I220" i="44"/>
  <c r="G219" i="44"/>
  <c r="H219" i="44"/>
  <c r="I219" i="44"/>
  <c r="G218" i="44"/>
  <c r="H218" i="44"/>
  <c r="I218" i="44"/>
  <c r="G217" i="44"/>
  <c r="H217" i="44"/>
  <c r="I217" i="44"/>
  <c r="G216" i="44"/>
  <c r="H216" i="44"/>
  <c r="I216" i="44"/>
  <c r="G215" i="44"/>
  <c r="H215" i="44"/>
  <c r="I215" i="44"/>
  <c r="G214" i="44"/>
  <c r="H214" i="44"/>
  <c r="I214" i="44"/>
  <c r="G200" i="44"/>
  <c r="H200" i="44"/>
  <c r="I200" i="44"/>
  <c r="G199" i="44"/>
  <c r="H199" i="44"/>
  <c r="I199" i="44"/>
  <c r="G198" i="44"/>
  <c r="H198" i="44"/>
  <c r="I198" i="44"/>
  <c r="G197" i="44"/>
  <c r="H197" i="44"/>
  <c r="I197" i="44"/>
  <c r="G196" i="44"/>
  <c r="H196" i="44"/>
  <c r="I196" i="44"/>
  <c r="G176" i="44"/>
  <c r="G30" i="44" s="1"/>
  <c r="H176" i="44"/>
  <c r="H30" i="44" s="1"/>
  <c r="G175" i="44"/>
  <c r="G29" i="44" s="1"/>
  <c r="H175" i="44"/>
  <c r="H29" i="44" s="1"/>
  <c r="F171" i="44"/>
  <c r="F25" i="44" s="1"/>
  <c r="F172" i="44"/>
  <c r="F26" i="44" s="1"/>
  <c r="F173" i="44"/>
  <c r="F27" i="44" s="1"/>
  <c r="F174" i="44"/>
  <c r="F28" i="44" s="1"/>
  <c r="F175" i="44"/>
  <c r="F29" i="44" s="1"/>
  <c r="F176" i="44"/>
  <c r="F30" i="44" s="1"/>
  <c r="F170" i="44"/>
  <c r="F24" i="44" s="1"/>
  <c r="G160" i="44"/>
  <c r="H160" i="44"/>
  <c r="I160" i="44"/>
  <c r="G159" i="44"/>
  <c r="H159" i="44"/>
  <c r="I159" i="44"/>
  <c r="G158" i="44"/>
  <c r="H158" i="44"/>
  <c r="I158" i="44"/>
  <c r="G157" i="44"/>
  <c r="H157" i="44"/>
  <c r="I157" i="44"/>
  <c r="G156" i="44"/>
  <c r="H156" i="44"/>
  <c r="I156" i="44"/>
  <c r="G155" i="44"/>
  <c r="H155" i="44"/>
  <c r="I155" i="44"/>
  <c r="F155" i="44"/>
  <c r="G154" i="44"/>
  <c r="H154" i="44"/>
  <c r="I154" i="44"/>
  <c r="F154" i="44"/>
  <c r="I113" i="44"/>
  <c r="G100" i="44"/>
  <c r="G98" i="44"/>
  <c r="H98" i="44"/>
  <c r="I98" i="44"/>
  <c r="H89" i="44"/>
  <c r="I89" i="44"/>
  <c r="H221" i="44"/>
  <c r="I221" i="44"/>
  <c r="G201" i="44"/>
  <c r="H201" i="44"/>
  <c r="I201" i="44"/>
  <c r="J181" i="44"/>
  <c r="J177" i="44"/>
  <c r="F177" i="44"/>
  <c r="G161" i="44"/>
  <c r="H161" i="44"/>
  <c r="I161" i="44"/>
  <c r="E163" i="44"/>
  <c r="E162" i="44"/>
  <c r="J266" i="54"/>
  <c r="J142" i="57" s="1"/>
  <c r="E147" i="44"/>
  <c r="G121" i="44"/>
  <c r="H121" i="44"/>
  <c r="I121" i="44"/>
  <c r="E124" i="44"/>
  <c r="E125" i="44"/>
  <c r="C14" i="31"/>
  <c r="C12" i="31"/>
  <c r="C24" i="15"/>
  <c r="C23" i="15"/>
  <c r="C22" i="15"/>
  <c r="C20" i="15"/>
  <c r="C15" i="14"/>
  <c r="C14" i="14"/>
  <c r="C13" i="14"/>
  <c r="E148" i="56"/>
  <c r="E147" i="56"/>
  <c r="H145" i="56"/>
  <c r="G145" i="56"/>
  <c r="E146" i="56"/>
  <c r="B145" i="56"/>
  <c r="A145" i="56"/>
  <c r="I145" i="56"/>
  <c r="V186" i="56"/>
  <c r="S189" i="56"/>
  <c r="T189" i="56"/>
  <c r="N189" i="56" s="1"/>
  <c r="U189" i="56"/>
  <c r="O189" i="56" s="1"/>
  <c r="S188" i="56"/>
  <c r="M188" i="56" s="1"/>
  <c r="T188" i="56"/>
  <c r="N188" i="56" s="1"/>
  <c r="U188" i="56"/>
  <c r="O188" i="56" s="1"/>
  <c r="S187" i="56"/>
  <c r="T187" i="56"/>
  <c r="U187" i="56"/>
  <c r="R189" i="56"/>
  <c r="R188" i="56"/>
  <c r="R187" i="56"/>
  <c r="B186" i="56"/>
  <c r="A186" i="56"/>
  <c r="V174" i="56"/>
  <c r="V178" i="56"/>
  <c r="V182" i="56"/>
  <c r="S185" i="56"/>
  <c r="M185" i="56" s="1"/>
  <c r="T185" i="56"/>
  <c r="N185" i="56" s="1"/>
  <c r="U185" i="56"/>
  <c r="S184" i="56"/>
  <c r="M184" i="56" s="1"/>
  <c r="T184" i="56"/>
  <c r="N184" i="56" s="1"/>
  <c r="U184" i="56"/>
  <c r="O184" i="56" s="1"/>
  <c r="R184" i="56"/>
  <c r="L184" i="56" s="1"/>
  <c r="R185" i="56"/>
  <c r="S183" i="56"/>
  <c r="M183" i="56" s="1"/>
  <c r="T183" i="56"/>
  <c r="N183" i="56" s="1"/>
  <c r="U183" i="56"/>
  <c r="R183" i="56"/>
  <c r="B182" i="56"/>
  <c r="A182" i="56"/>
  <c r="O185" i="56"/>
  <c r="E185" i="56"/>
  <c r="E184" i="56"/>
  <c r="E183" i="56"/>
  <c r="I182" i="56"/>
  <c r="H182" i="56"/>
  <c r="G182" i="56"/>
  <c r="F182" i="56"/>
  <c r="E189" i="56"/>
  <c r="E188" i="56"/>
  <c r="E187" i="56"/>
  <c r="S181" i="56"/>
  <c r="M181" i="56" s="1"/>
  <c r="T181" i="56"/>
  <c r="N181" i="56" s="1"/>
  <c r="O181" i="56"/>
  <c r="S180" i="56"/>
  <c r="M180" i="56" s="1"/>
  <c r="T180" i="56"/>
  <c r="N180" i="56" s="1"/>
  <c r="O180" i="56"/>
  <c r="S179" i="56"/>
  <c r="M179" i="56" s="1"/>
  <c r="T179" i="56"/>
  <c r="N179" i="56" s="1"/>
  <c r="O179" i="56"/>
  <c r="P178" i="56"/>
  <c r="A178" i="56"/>
  <c r="M177" i="56"/>
  <c r="O177" i="56"/>
  <c r="M176" i="56"/>
  <c r="N176" i="56"/>
  <c r="O176" i="56"/>
  <c r="M175" i="56"/>
  <c r="O175" i="56"/>
  <c r="L176" i="56"/>
  <c r="L175" i="56"/>
  <c r="A174" i="56"/>
  <c r="M173" i="56"/>
  <c r="N173" i="56"/>
  <c r="O173" i="56"/>
  <c r="M172" i="56"/>
  <c r="N172" i="56"/>
  <c r="O172" i="56"/>
  <c r="M171" i="56"/>
  <c r="N171" i="56"/>
  <c r="O171" i="56"/>
  <c r="L172" i="56"/>
  <c r="L173" i="56"/>
  <c r="L171" i="56"/>
  <c r="E172" i="56"/>
  <c r="E173" i="56"/>
  <c r="E171" i="56"/>
  <c r="A170" i="56"/>
  <c r="K168" i="56"/>
  <c r="K169" i="56"/>
  <c r="K167" i="56"/>
  <c r="A165" i="56"/>
  <c r="Q169" i="56"/>
  <c r="Q168" i="56"/>
  <c r="Q167" i="56"/>
  <c r="Q173" i="56"/>
  <c r="Q172" i="56"/>
  <c r="Q171" i="56"/>
  <c r="E177" i="56"/>
  <c r="E176" i="56"/>
  <c r="E175" i="56"/>
  <c r="I174" i="56"/>
  <c r="H174" i="56"/>
  <c r="G174" i="56"/>
  <c r="F174" i="56"/>
  <c r="V153" i="56"/>
  <c r="V157" i="56"/>
  <c r="V161" i="56"/>
  <c r="M164" i="56"/>
  <c r="N164" i="56"/>
  <c r="O164" i="56"/>
  <c r="M163" i="56"/>
  <c r="N163" i="56"/>
  <c r="O163" i="56"/>
  <c r="M162" i="56"/>
  <c r="N162" i="56"/>
  <c r="O162" i="56"/>
  <c r="R163" i="56"/>
  <c r="L163" i="56" s="1"/>
  <c r="R164" i="56"/>
  <c r="L164" i="56" s="1"/>
  <c r="R162" i="56"/>
  <c r="L162" i="56" s="1"/>
  <c r="B161" i="56"/>
  <c r="A161" i="56"/>
  <c r="M160" i="56"/>
  <c r="N160" i="56"/>
  <c r="O160" i="56"/>
  <c r="M159" i="56"/>
  <c r="N159" i="56"/>
  <c r="O159" i="56"/>
  <c r="M158" i="56"/>
  <c r="N158" i="56"/>
  <c r="O158" i="56"/>
  <c r="R159" i="56"/>
  <c r="L159" i="56" s="1"/>
  <c r="R160" i="56"/>
  <c r="Q160" i="56" s="1"/>
  <c r="R158" i="56"/>
  <c r="L158" i="56" s="1"/>
  <c r="B157" i="56"/>
  <c r="A157" i="56"/>
  <c r="M156" i="56"/>
  <c r="N156" i="56"/>
  <c r="O156" i="56"/>
  <c r="M155" i="56"/>
  <c r="N155" i="56"/>
  <c r="O155" i="56"/>
  <c r="M154" i="56"/>
  <c r="N154" i="56"/>
  <c r="O154" i="56"/>
  <c r="R156" i="56"/>
  <c r="L156" i="56" s="1"/>
  <c r="R155" i="56"/>
  <c r="L155" i="56" s="1"/>
  <c r="R154" i="56"/>
  <c r="Q154" i="56" s="1"/>
  <c r="B153" i="56"/>
  <c r="A153" i="56"/>
  <c r="E156" i="56"/>
  <c r="E155" i="56"/>
  <c r="E154" i="56"/>
  <c r="U153" i="56"/>
  <c r="T153" i="56"/>
  <c r="S153" i="56"/>
  <c r="I153" i="56"/>
  <c r="H153" i="56"/>
  <c r="G153" i="56"/>
  <c r="F153" i="56"/>
  <c r="E160" i="56"/>
  <c r="E159" i="56"/>
  <c r="E158" i="56"/>
  <c r="U157" i="56"/>
  <c r="T157" i="56"/>
  <c r="S157" i="56"/>
  <c r="I157" i="56"/>
  <c r="H157" i="56"/>
  <c r="G157" i="56"/>
  <c r="F157" i="56"/>
  <c r="E164" i="56"/>
  <c r="E163" i="56"/>
  <c r="E162" i="56"/>
  <c r="U161" i="56"/>
  <c r="T161" i="56"/>
  <c r="S161" i="56"/>
  <c r="I161" i="56"/>
  <c r="H161" i="56"/>
  <c r="G161" i="56"/>
  <c r="F161" i="56"/>
  <c r="M152" i="56"/>
  <c r="N152" i="56"/>
  <c r="O152" i="56"/>
  <c r="M151" i="56"/>
  <c r="N151" i="56"/>
  <c r="O151" i="56"/>
  <c r="M150" i="56"/>
  <c r="N150" i="56"/>
  <c r="O150" i="56"/>
  <c r="R152" i="56"/>
  <c r="L152" i="56" s="1"/>
  <c r="R151" i="56"/>
  <c r="Q151" i="56" s="1"/>
  <c r="R150" i="56"/>
  <c r="B149" i="56"/>
  <c r="A149" i="56"/>
  <c r="E152" i="56"/>
  <c r="E151" i="56"/>
  <c r="E150" i="56"/>
  <c r="L11" i="55"/>
  <c r="M11" i="55"/>
  <c r="N11" i="55"/>
  <c r="O11" i="55"/>
  <c r="P11" i="55"/>
  <c r="Q11" i="55"/>
  <c r="K11" i="55"/>
  <c r="L10" i="55"/>
  <c r="M10" i="55"/>
  <c r="N10" i="55"/>
  <c r="O10" i="55"/>
  <c r="P10" i="55"/>
  <c r="Q10" i="55"/>
  <c r="K10" i="55"/>
  <c r="J10" i="55"/>
  <c r="A11" i="55"/>
  <c r="A10" i="55"/>
  <c r="B7" i="55"/>
  <c r="R148" i="56"/>
  <c r="R147" i="56"/>
  <c r="R146" i="56"/>
  <c r="F229" i="58" l="1"/>
  <c r="E233" i="58"/>
  <c r="F230" i="58"/>
  <c r="E207" i="57"/>
  <c r="F199" i="57"/>
  <c r="I199" i="57"/>
  <c r="I195" i="57" s="1"/>
  <c r="E206" i="57"/>
  <c r="F198" i="57"/>
  <c r="F51" i="58"/>
  <c r="F47" i="58" s="1"/>
  <c r="F54" i="57"/>
  <c r="G52" i="57"/>
  <c r="F53" i="57"/>
  <c r="I52" i="57"/>
  <c r="H53" i="57"/>
  <c r="E56" i="57"/>
  <c r="I53" i="57"/>
  <c r="H52" i="57"/>
  <c r="E56" i="58"/>
  <c r="F52" i="58"/>
  <c r="F48" i="58" s="1"/>
  <c r="E247" i="57"/>
  <c r="F244" i="57"/>
  <c r="E244" i="57" s="1"/>
  <c r="E57" i="58"/>
  <c r="F53" i="58"/>
  <c r="F49" i="58" s="1"/>
  <c r="E49" i="58" s="1"/>
  <c r="E99" i="58"/>
  <c r="F95" i="58"/>
  <c r="F208" i="58"/>
  <c r="J145" i="44"/>
  <c r="J81" i="44"/>
  <c r="E213" i="58"/>
  <c r="F205" i="58"/>
  <c r="E212" i="58"/>
  <c r="I187" i="44"/>
  <c r="H188" i="44"/>
  <c r="G189" i="44"/>
  <c r="I191" i="44"/>
  <c r="H192" i="44"/>
  <c r="I153" i="44"/>
  <c r="V83" i="56"/>
  <c r="V95" i="56"/>
  <c r="E57" i="57"/>
  <c r="G153" i="44"/>
  <c r="E215" i="44"/>
  <c r="E216" i="44"/>
  <c r="E153" i="56"/>
  <c r="G113" i="44"/>
  <c r="H193" i="44"/>
  <c r="G187" i="44"/>
  <c r="I189" i="44"/>
  <c r="H190" i="44"/>
  <c r="G191" i="44"/>
  <c r="I213" i="44"/>
  <c r="E161" i="56"/>
  <c r="O153" i="56"/>
  <c r="O161" i="56"/>
  <c r="O170" i="56"/>
  <c r="K155" i="56"/>
  <c r="M153" i="56"/>
  <c r="K164" i="56"/>
  <c r="K173" i="56"/>
  <c r="M170" i="56"/>
  <c r="G213" i="44"/>
  <c r="G138" i="58"/>
  <c r="I186" i="44"/>
  <c r="H187" i="44"/>
  <c r="G188" i="44"/>
  <c r="I190" i="44"/>
  <c r="H191" i="44"/>
  <c r="G192" i="44"/>
  <c r="E155" i="44"/>
  <c r="G186" i="44"/>
  <c r="I188" i="44"/>
  <c r="H189" i="44"/>
  <c r="G190" i="44"/>
  <c r="I192" i="44"/>
  <c r="H213" i="44"/>
  <c r="V145" i="56"/>
  <c r="L170" i="56"/>
  <c r="K165" i="56"/>
  <c r="J121" i="44"/>
  <c r="J97" i="57"/>
  <c r="F23" i="44"/>
  <c r="E149" i="56"/>
  <c r="O149" i="56"/>
  <c r="M149" i="56"/>
  <c r="K156" i="56"/>
  <c r="N153" i="56"/>
  <c r="K163" i="56"/>
  <c r="N161" i="56"/>
  <c r="K172" i="56"/>
  <c r="M161" i="56"/>
  <c r="E170" i="56"/>
  <c r="N170" i="56"/>
  <c r="Q170" i="56"/>
  <c r="L97" i="56"/>
  <c r="F19" i="57"/>
  <c r="E19" i="57" s="1"/>
  <c r="E45" i="57"/>
  <c r="F36" i="57"/>
  <c r="F169" i="44"/>
  <c r="J122" i="58"/>
  <c r="E39" i="57"/>
  <c r="F35" i="57"/>
  <c r="E46" i="57"/>
  <c r="F37" i="57"/>
  <c r="H113" i="44"/>
  <c r="N149" i="56"/>
  <c r="E174" i="56"/>
  <c r="Q165" i="56"/>
  <c r="E193" i="58"/>
  <c r="Q164" i="56"/>
  <c r="E248" i="57"/>
  <c r="F96" i="58"/>
  <c r="E157" i="56"/>
  <c r="O157" i="56"/>
  <c r="M157" i="56"/>
  <c r="E186" i="56"/>
  <c r="U182" i="56"/>
  <c r="K171" i="56"/>
  <c r="G67" i="57"/>
  <c r="O183" i="56"/>
  <c r="O182" i="56" s="1"/>
  <c r="M174" i="56"/>
  <c r="Q185" i="56"/>
  <c r="S182" i="56"/>
  <c r="Q188" i="56"/>
  <c r="U186" i="56"/>
  <c r="S186" i="56"/>
  <c r="F195" i="57"/>
  <c r="F97" i="58"/>
  <c r="F165" i="58"/>
  <c r="F161" i="58" s="1"/>
  <c r="N187" i="56"/>
  <c r="N186" i="56" s="1"/>
  <c r="T186" i="56"/>
  <c r="E167" i="58"/>
  <c r="F163" i="58"/>
  <c r="E168" i="58"/>
  <c r="F164" i="58"/>
  <c r="F160" i="58" s="1"/>
  <c r="E160" i="58" s="1"/>
  <c r="R186" i="56"/>
  <c r="F197" i="57"/>
  <c r="F193" i="57" s="1"/>
  <c r="F194" i="57"/>
  <c r="K176" i="56"/>
  <c r="O174" i="56"/>
  <c r="L150" i="56"/>
  <c r="K150" i="56" s="1"/>
  <c r="R149" i="56"/>
  <c r="G195" i="57"/>
  <c r="H195" i="57"/>
  <c r="G79" i="57"/>
  <c r="F169" i="57"/>
  <c r="E169" i="57" s="1"/>
  <c r="F204" i="57"/>
  <c r="E227" i="57"/>
  <c r="E201" i="57"/>
  <c r="I193" i="57"/>
  <c r="G193" i="57"/>
  <c r="E203" i="57"/>
  <c r="F30" i="57"/>
  <c r="E30" i="57" s="1"/>
  <c r="E202" i="57"/>
  <c r="F264" i="57"/>
  <c r="E268" i="57"/>
  <c r="F75" i="57"/>
  <c r="E177" i="57"/>
  <c r="E176" i="57" s="1"/>
  <c r="F268" i="57"/>
  <c r="G54" i="57"/>
  <c r="G63" i="57"/>
  <c r="I71" i="57"/>
  <c r="I75" i="57"/>
  <c r="F174" i="57"/>
  <c r="F170" i="57" s="1"/>
  <c r="E170" i="57" s="1"/>
  <c r="I226" i="57"/>
  <c r="G194" i="57"/>
  <c r="G262" i="57"/>
  <c r="F38" i="57"/>
  <c r="E38" i="57" s="1"/>
  <c r="E182" i="57"/>
  <c r="F188" i="57"/>
  <c r="E188" i="57" s="1"/>
  <c r="F212" i="57"/>
  <c r="F245" i="57"/>
  <c r="E266" i="57"/>
  <c r="E270" i="57"/>
  <c r="I18" i="57"/>
  <c r="H18" i="57"/>
  <c r="G172" i="57"/>
  <c r="G59" i="57"/>
  <c r="H54" i="57"/>
  <c r="I63" i="57"/>
  <c r="I54" i="57"/>
  <c r="G71" i="57"/>
  <c r="O187" i="56"/>
  <c r="O186" i="56" s="1"/>
  <c r="E23" i="57"/>
  <c r="F40" i="57"/>
  <c r="F43" i="57"/>
  <c r="E43" i="57" s="1"/>
  <c r="F20" i="57"/>
  <c r="E20" i="57" s="1"/>
  <c r="I59" i="57"/>
  <c r="H63" i="57"/>
  <c r="I67" i="57"/>
  <c r="E70" i="57"/>
  <c r="H71" i="57"/>
  <c r="E74" i="57"/>
  <c r="G75" i="57"/>
  <c r="F79" i="57"/>
  <c r="I79" i="57"/>
  <c r="E82" i="57"/>
  <c r="F20" i="58"/>
  <c r="F42" i="58"/>
  <c r="E42" i="58" s="1"/>
  <c r="E189" i="58"/>
  <c r="E191" i="58"/>
  <c r="F234" i="58"/>
  <c r="G34" i="57"/>
  <c r="I194" i="57"/>
  <c r="G226" i="57"/>
  <c r="F21" i="58"/>
  <c r="E21" i="58" s="1"/>
  <c r="F36" i="58"/>
  <c r="E36" i="58" s="1"/>
  <c r="F214" i="58"/>
  <c r="E84" i="57"/>
  <c r="F19" i="58"/>
  <c r="E19" i="58" s="1"/>
  <c r="E28" i="58"/>
  <c r="F82" i="58"/>
  <c r="E82" i="58" s="1"/>
  <c r="E214" i="58"/>
  <c r="F38" i="58"/>
  <c r="E38" i="58" s="1"/>
  <c r="F130" i="58"/>
  <c r="E130" i="58" s="1"/>
  <c r="F150" i="58"/>
  <c r="E150" i="58" s="1"/>
  <c r="F139" i="58"/>
  <c r="F135" i="58" s="1"/>
  <c r="G159" i="58"/>
  <c r="G158" i="58" s="1"/>
  <c r="F170" i="58"/>
  <c r="F178" i="58"/>
  <c r="I161" i="58"/>
  <c r="I158" i="58" s="1"/>
  <c r="J94" i="58"/>
  <c r="Q187" i="56"/>
  <c r="Q189" i="56"/>
  <c r="E31" i="44"/>
  <c r="E56" i="44"/>
  <c r="E60" i="57"/>
  <c r="F67" i="57"/>
  <c r="E68" i="57"/>
  <c r="E76" i="57"/>
  <c r="E80" i="57"/>
  <c r="Q176" i="56"/>
  <c r="F22" i="57"/>
  <c r="E22" i="57" s="1"/>
  <c r="F184" i="57"/>
  <c r="E184" i="57" s="1"/>
  <c r="F200" i="57"/>
  <c r="F208" i="57"/>
  <c r="F243" i="57"/>
  <c r="E243" i="57" s="1"/>
  <c r="E245" i="57"/>
  <c r="F248" i="57"/>
  <c r="F263" i="57"/>
  <c r="F261" i="57" s="1"/>
  <c r="E261" i="57" s="1"/>
  <c r="F266" i="57"/>
  <c r="F270" i="57"/>
  <c r="E61" i="57"/>
  <c r="E65" i="57"/>
  <c r="E69" i="57"/>
  <c r="E73" i="57"/>
  <c r="E77" i="57"/>
  <c r="E81" i="57"/>
  <c r="F226" i="57"/>
  <c r="H194" i="57"/>
  <c r="F230" i="57"/>
  <c r="F70" i="58"/>
  <c r="E70" i="58" s="1"/>
  <c r="F182" i="58"/>
  <c r="I186" i="58"/>
  <c r="I190" i="58"/>
  <c r="E240" i="58"/>
  <c r="F240" i="58"/>
  <c r="E241" i="58"/>
  <c r="E237" i="58"/>
  <c r="F237" i="58"/>
  <c r="E230" i="58"/>
  <c r="E236" i="58"/>
  <c r="E234" i="58"/>
  <c r="E231" i="58"/>
  <c r="E232" i="58"/>
  <c r="F226" i="58"/>
  <c r="E226" i="58" s="1"/>
  <c r="F231" i="58"/>
  <c r="E210" i="58"/>
  <c r="E207" i="58"/>
  <c r="F210" i="58"/>
  <c r="E211" i="58"/>
  <c r="F194" i="58"/>
  <c r="E195" i="58"/>
  <c r="E194" i="58" s="1"/>
  <c r="E192" i="58"/>
  <c r="F190" i="58"/>
  <c r="E188" i="58"/>
  <c r="E187" i="58"/>
  <c r="F186" i="58"/>
  <c r="E184" i="58"/>
  <c r="E182" i="58" s="1"/>
  <c r="E180" i="58"/>
  <c r="E178" i="58" s="1"/>
  <c r="F174" i="58"/>
  <c r="E176" i="58"/>
  <c r="E174" i="58" s="1"/>
  <c r="E172" i="58"/>
  <c r="E170" i="58" s="1"/>
  <c r="F166" i="58"/>
  <c r="F154" i="58"/>
  <c r="E154" i="58" s="1"/>
  <c r="E155" i="58"/>
  <c r="F141" i="58"/>
  <c r="E141" i="58" s="1"/>
  <c r="F146" i="58"/>
  <c r="E146" i="58" s="1"/>
  <c r="F140" i="58"/>
  <c r="F136" i="58" s="1"/>
  <c r="E132" i="58"/>
  <c r="F124" i="58"/>
  <c r="F120" i="58" s="1"/>
  <c r="F125" i="58"/>
  <c r="F121" i="58" s="1"/>
  <c r="E121" i="58" s="1"/>
  <c r="F123" i="58"/>
  <c r="F126" i="58"/>
  <c r="E126" i="58" s="1"/>
  <c r="F78" i="58"/>
  <c r="E78" i="58" s="1"/>
  <c r="F74" i="58"/>
  <c r="E74" i="58" s="1"/>
  <c r="F66" i="58"/>
  <c r="E66" i="58" s="1"/>
  <c r="E61" i="58"/>
  <c r="E55" i="58"/>
  <c r="E45" i="58"/>
  <c r="F35" i="58"/>
  <c r="E35" i="58" s="1"/>
  <c r="F37" i="58"/>
  <c r="E37" i="58" s="1"/>
  <c r="E41" i="58"/>
  <c r="G228" i="58"/>
  <c r="F98" i="58"/>
  <c r="E98" i="58" s="1"/>
  <c r="G118" i="58"/>
  <c r="I228" i="58"/>
  <c r="G50" i="58"/>
  <c r="G46" i="58" s="1"/>
  <c r="I11" i="58"/>
  <c r="I7" i="58" s="1"/>
  <c r="I12" i="58"/>
  <c r="I8" i="58" s="1"/>
  <c r="H13" i="58"/>
  <c r="G17" i="58"/>
  <c r="H11" i="58"/>
  <c r="H7" i="58" s="1"/>
  <c r="H158" i="58"/>
  <c r="G162" i="58"/>
  <c r="G15" i="58"/>
  <c r="H18" i="58"/>
  <c r="G16" i="58"/>
  <c r="F86" i="58"/>
  <c r="E86" i="58" s="1"/>
  <c r="H162" i="58"/>
  <c r="G48" i="58"/>
  <c r="G18" i="58"/>
  <c r="H118" i="58"/>
  <c r="I122" i="58"/>
  <c r="I118" i="58"/>
  <c r="E142" i="58"/>
  <c r="F142" i="58"/>
  <c r="G34" i="58"/>
  <c r="H50" i="58"/>
  <c r="H46" i="58" s="1"/>
  <c r="H138" i="58"/>
  <c r="I138" i="58"/>
  <c r="F54" i="58"/>
  <c r="E54" i="58" s="1"/>
  <c r="I162" i="58"/>
  <c r="I225" i="58"/>
  <c r="I198" i="58"/>
  <c r="I14" i="58"/>
  <c r="F30" i="58"/>
  <c r="E30" i="58" s="1"/>
  <c r="F62" i="58"/>
  <c r="E62" i="58" s="1"/>
  <c r="I94" i="58"/>
  <c r="H122" i="58"/>
  <c r="F26" i="58"/>
  <c r="E26" i="58" s="1"/>
  <c r="H228" i="58"/>
  <c r="H16" i="58"/>
  <c r="I18" i="58"/>
  <c r="I50" i="58"/>
  <c r="I46" i="58" s="1"/>
  <c r="F58" i="58"/>
  <c r="E58" i="58" s="1"/>
  <c r="G94" i="58"/>
  <c r="G122" i="58"/>
  <c r="F22" i="58"/>
  <c r="E22" i="58" s="1"/>
  <c r="H226" i="57"/>
  <c r="H193" i="57"/>
  <c r="E229" i="57"/>
  <c r="F175" i="57"/>
  <c r="F171" i="57" s="1"/>
  <c r="F180" i="57"/>
  <c r="E180" i="57" s="1"/>
  <c r="E183" i="57"/>
  <c r="F85" i="57"/>
  <c r="E85" i="57" s="1"/>
  <c r="H79" i="57"/>
  <c r="E78" i="57"/>
  <c r="H75" i="57"/>
  <c r="H67" i="57"/>
  <c r="E66" i="57"/>
  <c r="E62" i="57"/>
  <c r="H59" i="57"/>
  <c r="F59" i="57"/>
  <c r="F55" i="57"/>
  <c r="E55" i="57" s="1"/>
  <c r="F21" i="57"/>
  <c r="E21" i="57" s="1"/>
  <c r="E230" i="57"/>
  <c r="G16" i="57"/>
  <c r="G17" i="57"/>
  <c r="I262" i="57"/>
  <c r="G18" i="57"/>
  <c r="H15" i="57"/>
  <c r="H14" i="57" s="1"/>
  <c r="I15" i="57"/>
  <c r="I14" i="57" s="1"/>
  <c r="F26" i="57"/>
  <c r="E26" i="57" s="1"/>
  <c r="E208" i="57"/>
  <c r="I172" i="57"/>
  <c r="E212" i="57"/>
  <c r="F83" i="57"/>
  <c r="E83" i="57" s="1"/>
  <c r="F89" i="57"/>
  <c r="E89" i="57" s="1"/>
  <c r="F176" i="57"/>
  <c r="G196" i="57"/>
  <c r="H262" i="57"/>
  <c r="H172" i="57"/>
  <c r="I260" i="57"/>
  <c r="H260" i="57"/>
  <c r="E173" i="57"/>
  <c r="E264" i="57"/>
  <c r="S174" i="56"/>
  <c r="M187" i="56"/>
  <c r="M189" i="56"/>
  <c r="I193" i="44"/>
  <c r="G193" i="44"/>
  <c r="H186" i="44"/>
  <c r="H153" i="44"/>
  <c r="E154" i="44"/>
  <c r="F145" i="56"/>
  <c r="E145" i="56"/>
  <c r="Q183" i="56"/>
  <c r="N178" i="56"/>
  <c r="Q184" i="56"/>
  <c r="R145" i="56"/>
  <c r="L146" i="56"/>
  <c r="L147" i="56"/>
  <c r="L148" i="56"/>
  <c r="K184" i="56"/>
  <c r="E182" i="56"/>
  <c r="M182" i="56"/>
  <c r="N182" i="56"/>
  <c r="U174" i="56"/>
  <c r="L187" i="56"/>
  <c r="L188" i="56"/>
  <c r="K188" i="56" s="1"/>
  <c r="L189" i="56"/>
  <c r="R182" i="56"/>
  <c r="T182" i="56"/>
  <c r="L183" i="56"/>
  <c r="L185" i="56"/>
  <c r="K185" i="56" s="1"/>
  <c r="O178" i="56"/>
  <c r="M178" i="56"/>
  <c r="R174" i="56"/>
  <c r="L177" i="56"/>
  <c r="Q175" i="56"/>
  <c r="Q177" i="56"/>
  <c r="N175" i="56"/>
  <c r="K175" i="56" s="1"/>
  <c r="N177" i="56"/>
  <c r="T174" i="56"/>
  <c r="Q155" i="56"/>
  <c r="Q150" i="56"/>
  <c r="Q152" i="56"/>
  <c r="R157" i="56"/>
  <c r="R153" i="56"/>
  <c r="Q156" i="56"/>
  <c r="L154" i="56"/>
  <c r="K154" i="56" s="1"/>
  <c r="L160" i="56"/>
  <c r="L157" i="56" s="1"/>
  <c r="L161" i="56"/>
  <c r="K162" i="56"/>
  <c r="Q162" i="56"/>
  <c r="Q163" i="56"/>
  <c r="Q158" i="56"/>
  <c r="Q159" i="56"/>
  <c r="R161" i="56"/>
  <c r="K158" i="56"/>
  <c r="N157" i="56"/>
  <c r="K159" i="56"/>
  <c r="L151" i="56"/>
  <c r="K151" i="56" s="1"/>
  <c r="K152" i="56"/>
  <c r="E204" i="57" l="1"/>
  <c r="E209" i="58"/>
  <c r="F204" i="58"/>
  <c r="F200" i="58" s="1"/>
  <c r="E200" i="58" s="1"/>
  <c r="E95" i="58"/>
  <c r="F91" i="58"/>
  <c r="E96" i="58"/>
  <c r="F92" i="58"/>
  <c r="E92" i="58" s="1"/>
  <c r="E97" i="58"/>
  <c r="F93" i="58"/>
  <c r="E93" i="58" s="1"/>
  <c r="E120" i="58"/>
  <c r="E136" i="58"/>
  <c r="E105" i="58"/>
  <c r="E135" i="58"/>
  <c r="E104" i="58"/>
  <c r="E166" i="58"/>
  <c r="H185" i="44"/>
  <c r="G185" i="44"/>
  <c r="I185" i="44"/>
  <c r="E47" i="58"/>
  <c r="G51" i="57"/>
  <c r="G47" i="57" s="1"/>
  <c r="F15" i="57"/>
  <c r="F16" i="58"/>
  <c r="E16" i="58" s="1"/>
  <c r="K161" i="56"/>
  <c r="E20" i="58"/>
  <c r="K153" i="56"/>
  <c r="E97" i="56"/>
  <c r="E95" i="56" s="1"/>
  <c r="K170" i="56"/>
  <c r="F95" i="56"/>
  <c r="L100" i="56"/>
  <c r="E100" i="56"/>
  <c r="E99" i="56" s="1"/>
  <c r="F99" i="56"/>
  <c r="E200" i="57"/>
  <c r="E174" i="57"/>
  <c r="E195" i="57"/>
  <c r="E139" i="58"/>
  <c r="F18" i="58"/>
  <c r="E18" i="58" s="1"/>
  <c r="E197" i="57"/>
  <c r="E40" i="57"/>
  <c r="K97" i="56"/>
  <c r="K95" i="56" s="1"/>
  <c r="L95" i="56"/>
  <c r="I13" i="58"/>
  <c r="I9" i="58" s="1"/>
  <c r="E161" i="58"/>
  <c r="E190" i="58"/>
  <c r="F17" i="58"/>
  <c r="E17" i="58" s="1"/>
  <c r="M186" i="56"/>
  <c r="Q186" i="56"/>
  <c r="L186" i="56"/>
  <c r="K177" i="56"/>
  <c r="K174" i="56" s="1"/>
  <c r="K149" i="56"/>
  <c r="Q153" i="56"/>
  <c r="Q149" i="56"/>
  <c r="N174" i="56"/>
  <c r="L174" i="56"/>
  <c r="L149" i="56"/>
  <c r="K189" i="56"/>
  <c r="E53" i="58"/>
  <c r="F241" i="57"/>
  <c r="E241" i="57" s="1"/>
  <c r="E75" i="57"/>
  <c r="E226" i="57"/>
  <c r="E193" i="57"/>
  <c r="I51" i="57"/>
  <c r="I47" i="57" s="1"/>
  <c r="E163" i="58"/>
  <c r="E199" i="57"/>
  <c r="I196" i="57"/>
  <c r="E198" i="57"/>
  <c r="F242" i="57"/>
  <c r="E242" i="57"/>
  <c r="E175" i="57"/>
  <c r="F93" i="57"/>
  <c r="F18" i="57"/>
  <c r="E18" i="57" s="1"/>
  <c r="E54" i="57"/>
  <c r="E263" i="57"/>
  <c r="F262" i="57"/>
  <c r="E53" i="57"/>
  <c r="F240" i="57"/>
  <c r="E240" i="57" s="1"/>
  <c r="E67" i="57"/>
  <c r="H192" i="57"/>
  <c r="H196" i="57"/>
  <c r="H51" i="57"/>
  <c r="H47" i="57" s="1"/>
  <c r="E79" i="57"/>
  <c r="K160" i="56"/>
  <c r="K157" i="56" s="1"/>
  <c r="F172" i="57"/>
  <c r="E172" i="57" s="1"/>
  <c r="E59" i="57"/>
  <c r="E165" i="58"/>
  <c r="F227" i="58"/>
  <c r="E227" i="58" s="1"/>
  <c r="E229" i="58"/>
  <c r="E205" i="58"/>
  <c r="E208" i="58"/>
  <c r="F206" i="58"/>
  <c r="E206" i="58"/>
  <c r="F199" i="58"/>
  <c r="E199" i="58" s="1"/>
  <c r="E186" i="58"/>
  <c r="E164" i="58"/>
  <c r="F159" i="58"/>
  <c r="E159" i="58" s="1"/>
  <c r="F162" i="58"/>
  <c r="F137" i="58"/>
  <c r="E140" i="58"/>
  <c r="E124" i="58"/>
  <c r="E125" i="58"/>
  <c r="F122" i="58"/>
  <c r="E122" i="58" s="1"/>
  <c r="E123" i="58"/>
  <c r="F119" i="58"/>
  <c r="E48" i="58"/>
  <c r="E52" i="58"/>
  <c r="E51" i="58"/>
  <c r="F34" i="58"/>
  <c r="E34" i="58" s="1"/>
  <c r="F15" i="58"/>
  <c r="E15" i="58" s="1"/>
  <c r="F94" i="58"/>
  <c r="I90" i="58"/>
  <c r="G11" i="58"/>
  <c r="G7" i="58" s="1"/>
  <c r="G12" i="58"/>
  <c r="G8" i="58" s="1"/>
  <c r="G90" i="58"/>
  <c r="G13" i="58"/>
  <c r="G9" i="58" s="1"/>
  <c r="G198" i="58"/>
  <c r="G225" i="58"/>
  <c r="H9" i="58"/>
  <c r="F228" i="58"/>
  <c r="E228" i="58"/>
  <c r="H12" i="58"/>
  <c r="H14" i="58"/>
  <c r="H198" i="58"/>
  <c r="H225" i="58"/>
  <c r="F50" i="58"/>
  <c r="H94" i="58"/>
  <c r="F138" i="58"/>
  <c r="G14" i="58"/>
  <c r="F196" i="57"/>
  <c r="G14" i="57"/>
  <c r="E141" i="57"/>
  <c r="G260" i="57"/>
  <c r="I192" i="57"/>
  <c r="E262" i="57"/>
  <c r="E260" i="57"/>
  <c r="E194" i="57"/>
  <c r="H234" i="57"/>
  <c r="G192" i="57"/>
  <c r="E171" i="57"/>
  <c r="F168" i="57"/>
  <c r="E168" i="57" s="1"/>
  <c r="F192" i="57"/>
  <c r="I234" i="57"/>
  <c r="G234" i="57"/>
  <c r="Q182" i="56"/>
  <c r="L145" i="56"/>
  <c r="Q174" i="56"/>
  <c r="L182" i="56"/>
  <c r="K183" i="56"/>
  <c r="K182" i="56" s="1"/>
  <c r="K187" i="56"/>
  <c r="L153" i="56"/>
  <c r="Q157" i="56"/>
  <c r="Q161" i="56"/>
  <c r="P67" i="56"/>
  <c r="E68" i="56"/>
  <c r="E69" i="56"/>
  <c r="E70" i="56"/>
  <c r="A67" i="56"/>
  <c r="Q70" i="56"/>
  <c r="L70" i="56"/>
  <c r="K70" i="56" s="1"/>
  <c r="Q69" i="56"/>
  <c r="L69" i="56"/>
  <c r="K69" i="56" s="1"/>
  <c r="Q68" i="56"/>
  <c r="O68" i="56"/>
  <c r="O67" i="56" s="1"/>
  <c r="N68" i="56"/>
  <c r="N67" i="56" s="1"/>
  <c r="L68" i="56"/>
  <c r="U67" i="56"/>
  <c r="T67" i="56"/>
  <c r="S67" i="56"/>
  <c r="R67" i="56"/>
  <c r="M67" i="56"/>
  <c r="I67" i="56"/>
  <c r="H67" i="56"/>
  <c r="G67" i="56"/>
  <c r="F67" i="56"/>
  <c r="F11" i="58" l="1"/>
  <c r="E204" i="58"/>
  <c r="Q67" i="56"/>
  <c r="F12" i="58"/>
  <c r="F8" i="58" s="1"/>
  <c r="E138" i="58"/>
  <c r="E119" i="58"/>
  <c r="E137" i="58"/>
  <c r="F90" i="58"/>
  <c r="E235" i="57"/>
  <c r="E91" i="58"/>
  <c r="E196" i="57"/>
  <c r="E67" i="56"/>
  <c r="K100" i="56"/>
  <c r="K99" i="56" s="1"/>
  <c r="L99" i="56"/>
  <c r="K186" i="56"/>
  <c r="F237" i="57"/>
  <c r="E237" i="57" s="1"/>
  <c r="F236" i="57"/>
  <c r="E236" i="57" s="1"/>
  <c r="E238" i="57"/>
  <c r="F238" i="57"/>
  <c r="F13" i="58"/>
  <c r="E13" i="58" s="1"/>
  <c r="E162" i="58"/>
  <c r="F14" i="58"/>
  <c r="E14" i="58" s="1"/>
  <c r="E202" i="58"/>
  <c r="F201" i="58"/>
  <c r="E201" i="58" s="1"/>
  <c r="F202" i="58"/>
  <c r="E203" i="58"/>
  <c r="F158" i="58"/>
  <c r="E158" i="58" s="1"/>
  <c r="F118" i="58"/>
  <c r="E118" i="58" s="1"/>
  <c r="E94" i="58"/>
  <c r="I6" i="58"/>
  <c r="I10" i="58"/>
  <c r="H90" i="58"/>
  <c r="E225" i="58"/>
  <c r="F225" i="58"/>
  <c r="E50" i="58"/>
  <c r="F46" i="58"/>
  <c r="E46" i="58" s="1"/>
  <c r="H8" i="58"/>
  <c r="G10" i="58"/>
  <c r="G6" i="58"/>
  <c r="F134" i="58"/>
  <c r="F260" i="57"/>
  <c r="E192" i="57"/>
  <c r="K68" i="56"/>
  <c r="K67" i="56" s="1"/>
  <c r="L67" i="56"/>
  <c r="E12" i="58" l="1"/>
  <c r="E90" i="58"/>
  <c r="E134" i="58"/>
  <c r="E103" i="58"/>
  <c r="F10" i="58"/>
  <c r="F9" i="58"/>
  <c r="E9" i="58" s="1"/>
  <c r="F7" i="58"/>
  <c r="E7" i="58" s="1"/>
  <c r="E11" i="58"/>
  <c r="E198" i="58"/>
  <c r="F198" i="58"/>
  <c r="H10" i="58"/>
  <c r="H6" i="58"/>
  <c r="E8" i="58"/>
  <c r="F234" i="57"/>
  <c r="E234" i="57"/>
  <c r="F193" i="54"/>
  <c r="F128" i="44" s="1"/>
  <c r="F120" i="44" s="1"/>
  <c r="F192" i="54"/>
  <c r="F127" i="44" s="1"/>
  <c r="F119" i="44" s="1"/>
  <c r="F191" i="54"/>
  <c r="F126" i="44" l="1"/>
  <c r="F118" i="44" s="1"/>
  <c r="R86" i="56"/>
  <c r="L86" i="56" s="1"/>
  <c r="E102" i="58"/>
  <c r="E126" i="44"/>
  <c r="E128" i="44"/>
  <c r="E127" i="44"/>
  <c r="E10" i="58"/>
  <c r="F6" i="58"/>
  <c r="E6" i="58" s="1"/>
  <c r="G193" i="54"/>
  <c r="H193" i="54"/>
  <c r="I193" i="54"/>
  <c r="G192" i="54"/>
  <c r="H192" i="54"/>
  <c r="I192" i="54"/>
  <c r="G191" i="54"/>
  <c r="S86" i="56" s="1"/>
  <c r="H191" i="54"/>
  <c r="T86" i="56" s="1"/>
  <c r="I191" i="54"/>
  <c r="U86" i="56" s="1"/>
  <c r="G188" i="54"/>
  <c r="G180" i="54" s="1"/>
  <c r="I188" i="54"/>
  <c r="I180" i="54" s="1"/>
  <c r="F188" i="54"/>
  <c r="F180" i="54" l="1"/>
  <c r="F184" i="54"/>
  <c r="F182" i="54"/>
  <c r="R81" i="56" s="1"/>
  <c r="F185" i="54"/>
  <c r="F183" i="54"/>
  <c r="R82" i="56" s="1"/>
  <c r="E116" i="44"/>
  <c r="F123" i="44"/>
  <c r="F115" i="44" s="1"/>
  <c r="H183" i="54"/>
  <c r="T82" i="56" s="1"/>
  <c r="H185" i="54"/>
  <c r="I181" i="54"/>
  <c r="U80" i="56" s="1"/>
  <c r="I184" i="54"/>
  <c r="G184" i="54"/>
  <c r="H181" i="54"/>
  <c r="T80" i="56" s="1"/>
  <c r="I183" i="54"/>
  <c r="U82" i="56" s="1"/>
  <c r="H184" i="54"/>
  <c r="I185" i="54"/>
  <c r="F181" i="54"/>
  <c r="R80" i="56" s="1"/>
  <c r="G181" i="54"/>
  <c r="S80" i="56" s="1"/>
  <c r="M80" i="56" s="1"/>
  <c r="G183" i="54"/>
  <c r="S82" i="56" s="1"/>
  <c r="G185" i="54"/>
  <c r="M58" i="56"/>
  <c r="N58" i="56"/>
  <c r="O58" i="56"/>
  <c r="M57" i="56"/>
  <c r="N57" i="56"/>
  <c r="O57" i="56"/>
  <c r="M56" i="56"/>
  <c r="N56" i="56"/>
  <c r="O56" i="56"/>
  <c r="L57" i="56"/>
  <c r="L58" i="56"/>
  <c r="L56" i="56"/>
  <c r="B71" i="56"/>
  <c r="A71" i="56"/>
  <c r="Q74" i="56"/>
  <c r="L74" i="56"/>
  <c r="K74" i="56" s="1"/>
  <c r="E74" i="56"/>
  <c r="Q73" i="56"/>
  <c r="L73" i="56"/>
  <c r="K73" i="56" s="1"/>
  <c r="E73" i="56"/>
  <c r="Q72" i="56"/>
  <c r="O72" i="56"/>
  <c r="O71" i="56" s="1"/>
  <c r="N72" i="56"/>
  <c r="N71" i="56" s="1"/>
  <c r="L72" i="56"/>
  <c r="E72" i="56"/>
  <c r="U71" i="56"/>
  <c r="T71" i="56"/>
  <c r="S71" i="56"/>
  <c r="R71" i="56"/>
  <c r="M71" i="56"/>
  <c r="I71" i="56"/>
  <c r="H71" i="56"/>
  <c r="G71" i="56"/>
  <c r="F71" i="56"/>
  <c r="B47" i="56"/>
  <c r="A47" i="56"/>
  <c r="Q50" i="56"/>
  <c r="L50" i="56"/>
  <c r="K50" i="56" s="1"/>
  <c r="E50" i="56"/>
  <c r="Q49" i="56"/>
  <c r="L49" i="56"/>
  <c r="K49" i="56" s="1"/>
  <c r="E49" i="56"/>
  <c r="Q48" i="56"/>
  <c r="O48" i="56"/>
  <c r="O47" i="56" s="1"/>
  <c r="N48" i="56"/>
  <c r="N47" i="56" s="1"/>
  <c r="M48" i="56"/>
  <c r="M47" i="56" s="1"/>
  <c r="L48" i="56"/>
  <c r="E48" i="56"/>
  <c r="U47" i="56"/>
  <c r="T47" i="56"/>
  <c r="S47" i="56"/>
  <c r="R47" i="56"/>
  <c r="I47" i="56"/>
  <c r="H47" i="56"/>
  <c r="G47" i="56"/>
  <c r="F47" i="56"/>
  <c r="B43" i="56"/>
  <c r="A43" i="56"/>
  <c r="Q46" i="56"/>
  <c r="L46" i="56"/>
  <c r="K46" i="56" s="1"/>
  <c r="E46" i="56"/>
  <c r="Q45" i="56"/>
  <c r="L45" i="56"/>
  <c r="K45" i="56" s="1"/>
  <c r="E45" i="56"/>
  <c r="Q44" i="56"/>
  <c r="O44" i="56"/>
  <c r="O43" i="56" s="1"/>
  <c r="N44" i="56"/>
  <c r="N43" i="56" s="1"/>
  <c r="M44" i="56"/>
  <c r="M43" i="56" s="1"/>
  <c r="L44" i="56"/>
  <c r="E44" i="56"/>
  <c r="E181" i="56"/>
  <c r="E180" i="56"/>
  <c r="E179" i="56"/>
  <c r="U178" i="56"/>
  <c r="T178" i="56"/>
  <c r="S178" i="56"/>
  <c r="I178" i="56"/>
  <c r="H178" i="56"/>
  <c r="G178" i="56"/>
  <c r="F178" i="56"/>
  <c r="B55" i="56"/>
  <c r="R83" i="56" l="1"/>
  <c r="N55" i="56"/>
  <c r="R79" i="56"/>
  <c r="L43" i="56"/>
  <c r="Q43" i="56"/>
  <c r="K57" i="56"/>
  <c r="E43" i="56"/>
  <c r="F108" i="44"/>
  <c r="F100" i="44" s="1"/>
  <c r="R40" i="56"/>
  <c r="L80" i="56"/>
  <c r="E115" i="44"/>
  <c r="E123" i="44"/>
  <c r="E118" i="44"/>
  <c r="E120" i="44"/>
  <c r="E117" i="44"/>
  <c r="E119" i="44"/>
  <c r="E178" i="56"/>
  <c r="K44" i="56"/>
  <c r="K43" i="56" s="1"/>
  <c r="K58" i="56"/>
  <c r="O55" i="56"/>
  <c r="M55" i="56"/>
  <c r="K56" i="56"/>
  <c r="L55" i="56"/>
  <c r="E71" i="56"/>
  <c r="Q71" i="56"/>
  <c r="Q47" i="56"/>
  <c r="K72" i="56"/>
  <c r="K71" i="56" s="1"/>
  <c r="L71" i="56"/>
  <c r="E47" i="56"/>
  <c r="K48" i="56"/>
  <c r="K47" i="56" s="1"/>
  <c r="L47" i="56"/>
  <c r="K55" i="56" l="1"/>
  <c r="Q40" i="56"/>
  <c r="L40" i="56"/>
  <c r="G273" i="54"/>
  <c r="G152" i="44" s="1"/>
  <c r="H273" i="54"/>
  <c r="H152" i="44" s="1"/>
  <c r="H144" i="44" s="1"/>
  <c r="I273" i="54"/>
  <c r="I152" i="44" s="1"/>
  <c r="I144" i="44" s="1"/>
  <c r="G272" i="54"/>
  <c r="G151" i="44" s="1"/>
  <c r="H272" i="54"/>
  <c r="H151" i="44" s="1"/>
  <c r="H143" i="44" s="1"/>
  <c r="I272" i="54"/>
  <c r="I151" i="44" s="1"/>
  <c r="I143" i="44" s="1"/>
  <c r="G271" i="54"/>
  <c r="G150" i="44" s="1"/>
  <c r="H271" i="54"/>
  <c r="H150" i="44" s="1"/>
  <c r="H142" i="44" s="1"/>
  <c r="I271" i="54"/>
  <c r="I150" i="44" s="1"/>
  <c r="I142" i="44" s="1"/>
  <c r="G270" i="54"/>
  <c r="G149" i="44" s="1"/>
  <c r="H270" i="54"/>
  <c r="H149" i="44" s="1"/>
  <c r="H141" i="44" s="1"/>
  <c r="I270" i="54"/>
  <c r="I149" i="44" s="1"/>
  <c r="I141" i="44" s="1"/>
  <c r="G269" i="54"/>
  <c r="G148" i="44" s="1"/>
  <c r="G140" i="44" s="1"/>
  <c r="H269" i="54"/>
  <c r="H148" i="44" s="1"/>
  <c r="H140" i="44" s="1"/>
  <c r="I269" i="54"/>
  <c r="I148" i="44" s="1"/>
  <c r="I140" i="44" s="1"/>
  <c r="F269" i="54"/>
  <c r="G141" i="44" l="1"/>
  <c r="E141" i="44" s="1"/>
  <c r="E149" i="44"/>
  <c r="G144" i="44"/>
  <c r="E152" i="44"/>
  <c r="R112" i="56"/>
  <c r="F148" i="44"/>
  <c r="G143" i="44"/>
  <c r="E143" i="44" s="1"/>
  <c r="E151" i="44"/>
  <c r="G142" i="44"/>
  <c r="E142" i="44" s="1"/>
  <c r="E150" i="44"/>
  <c r="K40" i="56"/>
  <c r="H265" i="54"/>
  <c r="I265" i="54"/>
  <c r="G265" i="54"/>
  <c r="F261" i="54"/>
  <c r="I261" i="54"/>
  <c r="G261" i="54"/>
  <c r="H262" i="54"/>
  <c r="I263" i="54"/>
  <c r="G263" i="54"/>
  <c r="H264" i="54"/>
  <c r="H261" i="54"/>
  <c r="I262" i="54"/>
  <c r="G262" i="54"/>
  <c r="H263" i="54"/>
  <c r="I264" i="54"/>
  <c r="G264" i="54"/>
  <c r="R55" i="56"/>
  <c r="S55" i="56"/>
  <c r="T55" i="56"/>
  <c r="U55" i="56"/>
  <c r="Q57" i="56"/>
  <c r="Q58" i="56"/>
  <c r="Q56" i="56"/>
  <c r="E57" i="56"/>
  <c r="E58" i="56"/>
  <c r="E56" i="56"/>
  <c r="E55" i="56" l="1"/>
  <c r="L112" i="56"/>
  <c r="L111" i="56" s="1"/>
  <c r="R111" i="56"/>
  <c r="F140" i="44"/>
  <c r="E140" i="44" s="1"/>
  <c r="F145" i="44"/>
  <c r="E148" i="44"/>
  <c r="F258" i="54"/>
  <c r="R104" i="56"/>
  <c r="E144" i="44"/>
  <c r="E281" i="54"/>
  <c r="Q55" i="56"/>
  <c r="F137" i="44" l="1"/>
  <c r="L104" i="56"/>
  <c r="R103" i="56"/>
  <c r="E140" i="57"/>
  <c r="F138" i="57"/>
  <c r="A55" i="56"/>
  <c r="L103" i="56" l="1"/>
  <c r="E139" i="44"/>
  <c r="E130" i="54"/>
  <c r="E154" i="54" l="1"/>
  <c r="E155" i="54"/>
  <c r="E156" i="54"/>
  <c r="E82" i="54"/>
  <c r="E83" i="54"/>
  <c r="E84" i="54"/>
  <c r="F365" i="54" l="1"/>
  <c r="R144" i="56" s="1"/>
  <c r="F325" i="54"/>
  <c r="R42" i="56"/>
  <c r="F67" i="54"/>
  <c r="F86" i="44"/>
  <c r="R130" i="56" l="1"/>
  <c r="F166" i="44"/>
  <c r="L144" i="56"/>
  <c r="F94" i="44"/>
  <c r="F78" i="44" s="1"/>
  <c r="R34" i="56"/>
  <c r="L42" i="56"/>
  <c r="K42" i="56" s="1"/>
  <c r="Q42" i="56"/>
  <c r="F317" i="54"/>
  <c r="R126" i="56" s="1"/>
  <c r="F92" i="54"/>
  <c r="R38" i="56" s="1"/>
  <c r="L38" i="56" s="1"/>
  <c r="K38" i="56" s="1"/>
  <c r="F110" i="44"/>
  <c r="F102" i="44" s="1"/>
  <c r="F27" i="54"/>
  <c r="F506" i="54"/>
  <c r="F228" i="44" s="1"/>
  <c r="F220" i="44" s="1"/>
  <c r="F505" i="54"/>
  <c r="F227" i="44" s="1"/>
  <c r="F219" i="44" s="1"/>
  <c r="F504" i="54"/>
  <c r="G31" i="54"/>
  <c r="G82" i="44" s="1"/>
  <c r="H31" i="54"/>
  <c r="I31" i="54"/>
  <c r="F32" i="54"/>
  <c r="H32" i="54"/>
  <c r="T15" i="56" s="1"/>
  <c r="I32" i="54"/>
  <c r="U15" i="56" s="1"/>
  <c r="F84" i="44"/>
  <c r="G33" i="54"/>
  <c r="G84" i="44" s="1"/>
  <c r="H33" i="54"/>
  <c r="H84" i="44" s="1"/>
  <c r="H76" i="44" s="1"/>
  <c r="I33" i="54"/>
  <c r="F85" i="44"/>
  <c r="G34" i="54"/>
  <c r="G85" i="44" s="1"/>
  <c r="H34" i="54"/>
  <c r="I34" i="54"/>
  <c r="G35" i="54"/>
  <c r="G86" i="44" s="1"/>
  <c r="H35" i="54"/>
  <c r="I35" i="54"/>
  <c r="F36" i="54"/>
  <c r="F87" i="44" s="1"/>
  <c r="G36" i="54"/>
  <c r="H36" i="54"/>
  <c r="I36" i="54"/>
  <c r="F37" i="54"/>
  <c r="F88" i="44" s="1"/>
  <c r="G37" i="54"/>
  <c r="H37" i="54"/>
  <c r="I37" i="54"/>
  <c r="G38" i="54"/>
  <c r="H38" i="54"/>
  <c r="I38" i="54"/>
  <c r="E40" i="54"/>
  <c r="E41" i="54"/>
  <c r="E42" i="54"/>
  <c r="E43" i="54"/>
  <c r="E44" i="54"/>
  <c r="E45" i="54"/>
  <c r="G46" i="54"/>
  <c r="S38" i="56" s="1"/>
  <c r="H46" i="54"/>
  <c r="T38" i="56" s="1"/>
  <c r="I46" i="54"/>
  <c r="U38" i="56" s="1"/>
  <c r="F46" i="54"/>
  <c r="E48" i="54"/>
  <c r="E49" i="54"/>
  <c r="E50" i="54"/>
  <c r="E51" i="54"/>
  <c r="E52" i="54"/>
  <c r="E53" i="54"/>
  <c r="G54" i="54"/>
  <c r="H54" i="54"/>
  <c r="I54" i="54"/>
  <c r="F55" i="54"/>
  <c r="F54" i="54" s="1"/>
  <c r="E56" i="54"/>
  <c r="E57" i="54"/>
  <c r="R28" i="56" s="1"/>
  <c r="E58" i="54"/>
  <c r="R29" i="56" s="1"/>
  <c r="E59" i="54"/>
  <c r="R30" i="56" s="1"/>
  <c r="E60" i="54"/>
  <c r="E61" i="54"/>
  <c r="H62" i="54"/>
  <c r="I62" i="54"/>
  <c r="F63" i="54"/>
  <c r="F90" i="44" s="1"/>
  <c r="G63" i="54"/>
  <c r="G90" i="44" s="1"/>
  <c r="F64" i="54"/>
  <c r="G64" i="54"/>
  <c r="M31" i="56" s="1"/>
  <c r="F65" i="54"/>
  <c r="G65" i="54"/>
  <c r="G92" i="44" s="1"/>
  <c r="F66" i="54"/>
  <c r="G66" i="54"/>
  <c r="G93" i="44" s="1"/>
  <c r="G67" i="54"/>
  <c r="G94" i="44" s="1"/>
  <c r="F68" i="54"/>
  <c r="F95" i="44" s="1"/>
  <c r="G68" i="54"/>
  <c r="G95" i="44" s="1"/>
  <c r="F69" i="54"/>
  <c r="F96" i="44" s="1"/>
  <c r="G69" i="54"/>
  <c r="G96" i="44" s="1"/>
  <c r="F70" i="54"/>
  <c r="G70" i="54"/>
  <c r="H70" i="54"/>
  <c r="I70" i="54"/>
  <c r="E71" i="54"/>
  <c r="E72" i="54"/>
  <c r="F73" i="54"/>
  <c r="G73" i="54"/>
  <c r="H73" i="54"/>
  <c r="I73" i="54"/>
  <c r="E74" i="54"/>
  <c r="E75" i="54"/>
  <c r="E76" i="54"/>
  <c r="E77" i="54"/>
  <c r="E78" i="54"/>
  <c r="F79" i="54"/>
  <c r="G79" i="54"/>
  <c r="H79" i="54"/>
  <c r="I79" i="54"/>
  <c r="E80" i="54"/>
  <c r="E81" i="54"/>
  <c r="E85" i="54"/>
  <c r="E86" i="54"/>
  <c r="G90" i="54"/>
  <c r="G49" i="57" s="1"/>
  <c r="G88" i="54"/>
  <c r="H88" i="54"/>
  <c r="I88" i="54"/>
  <c r="F90" i="54"/>
  <c r="R41" i="56"/>
  <c r="G99" i="54"/>
  <c r="H99" i="54"/>
  <c r="I99" i="54"/>
  <c r="G100" i="54"/>
  <c r="G110" i="44" s="1"/>
  <c r="H100" i="54"/>
  <c r="I100" i="54"/>
  <c r="G101" i="54"/>
  <c r="H101" i="54"/>
  <c r="I101" i="54"/>
  <c r="G102" i="54"/>
  <c r="G112" i="44" s="1"/>
  <c r="H102" i="54"/>
  <c r="I102" i="54"/>
  <c r="G103" i="54"/>
  <c r="H103" i="54"/>
  <c r="I103" i="54"/>
  <c r="E105" i="54"/>
  <c r="E106" i="54"/>
  <c r="E107" i="54"/>
  <c r="E108" i="54"/>
  <c r="E109" i="54"/>
  <c r="E110" i="54"/>
  <c r="G111" i="54"/>
  <c r="H111" i="54"/>
  <c r="I111" i="54"/>
  <c r="F111" i="54"/>
  <c r="E113" i="54"/>
  <c r="E114" i="54"/>
  <c r="E115" i="54"/>
  <c r="E116" i="54"/>
  <c r="E117" i="54"/>
  <c r="E118" i="54"/>
  <c r="G119" i="54"/>
  <c r="H119" i="54"/>
  <c r="I119" i="54"/>
  <c r="F64" i="57"/>
  <c r="E122" i="54"/>
  <c r="E123" i="54"/>
  <c r="E124" i="54"/>
  <c r="E125" i="54"/>
  <c r="E126" i="54"/>
  <c r="F127" i="54"/>
  <c r="G127" i="54"/>
  <c r="H127" i="54"/>
  <c r="I127" i="54"/>
  <c r="E128" i="54"/>
  <c r="E129" i="54"/>
  <c r="E131" i="54"/>
  <c r="E132" i="54"/>
  <c r="E133" i="54"/>
  <c r="E134" i="54"/>
  <c r="G135" i="54"/>
  <c r="H135" i="54"/>
  <c r="I135" i="54"/>
  <c r="E136" i="54"/>
  <c r="E138" i="54"/>
  <c r="E139" i="54"/>
  <c r="E140" i="54"/>
  <c r="E141" i="54"/>
  <c r="E142" i="54"/>
  <c r="F143" i="54"/>
  <c r="G143" i="54"/>
  <c r="H143" i="54"/>
  <c r="I143" i="54"/>
  <c r="E144" i="54"/>
  <c r="E145" i="54"/>
  <c r="E146" i="54"/>
  <c r="E147" i="54"/>
  <c r="E148" i="54"/>
  <c r="E149" i="54"/>
  <c r="E150" i="54"/>
  <c r="F151" i="54"/>
  <c r="G151" i="54"/>
  <c r="H151" i="54"/>
  <c r="I151" i="54"/>
  <c r="E152" i="54"/>
  <c r="E153" i="54"/>
  <c r="E157" i="54"/>
  <c r="E158" i="54"/>
  <c r="G159" i="54"/>
  <c r="H159" i="54"/>
  <c r="I159" i="54"/>
  <c r="E161" i="54"/>
  <c r="F162" i="54"/>
  <c r="G162" i="54"/>
  <c r="H162" i="54"/>
  <c r="I162" i="54"/>
  <c r="E163" i="54"/>
  <c r="E164" i="54"/>
  <c r="E165" i="54"/>
  <c r="E166" i="54"/>
  <c r="E167" i="54"/>
  <c r="E168" i="54"/>
  <c r="E169" i="54"/>
  <c r="G170" i="54"/>
  <c r="H170" i="54"/>
  <c r="I170" i="54"/>
  <c r="F170" i="54"/>
  <c r="E172" i="54"/>
  <c r="E173" i="54"/>
  <c r="E174" i="54"/>
  <c r="E175" i="54"/>
  <c r="E176" i="54"/>
  <c r="E177" i="54"/>
  <c r="F194" i="54"/>
  <c r="G194" i="54"/>
  <c r="I194" i="54"/>
  <c r="G197" i="54"/>
  <c r="G190" i="54" s="1"/>
  <c r="H197" i="54"/>
  <c r="H190" i="54" s="1"/>
  <c r="I197" i="54"/>
  <c r="I190" i="54" s="1"/>
  <c r="F187" i="54"/>
  <c r="F179" i="54" s="1"/>
  <c r="E199" i="54"/>
  <c r="E200" i="54"/>
  <c r="E201" i="54"/>
  <c r="E202" i="54"/>
  <c r="E203" i="54"/>
  <c r="E204" i="54"/>
  <c r="G306" i="54"/>
  <c r="H306" i="54"/>
  <c r="I306" i="54"/>
  <c r="F306" i="54"/>
  <c r="E307" i="54"/>
  <c r="Q120" i="56" s="1"/>
  <c r="Q119" i="56" s="1"/>
  <c r="E308" i="54"/>
  <c r="E309" i="54"/>
  <c r="E310" i="54"/>
  <c r="E311" i="54"/>
  <c r="G312" i="54"/>
  <c r="H312" i="54"/>
  <c r="I312" i="54"/>
  <c r="F323" i="54"/>
  <c r="G323" i="54"/>
  <c r="H323" i="54"/>
  <c r="I323" i="54"/>
  <c r="F324" i="54"/>
  <c r="G324" i="54"/>
  <c r="H324" i="54"/>
  <c r="I324" i="54"/>
  <c r="G325" i="54"/>
  <c r="H325" i="54"/>
  <c r="I325" i="54"/>
  <c r="F326" i="54"/>
  <c r="F167" i="44" s="1"/>
  <c r="G326" i="54"/>
  <c r="H326" i="54"/>
  <c r="I326" i="54"/>
  <c r="F327" i="54"/>
  <c r="F168" i="44" s="1"/>
  <c r="G327" i="54"/>
  <c r="H327" i="54"/>
  <c r="I327" i="54"/>
  <c r="G328" i="54"/>
  <c r="H328" i="54"/>
  <c r="I328" i="54"/>
  <c r="E331" i="54"/>
  <c r="E332" i="54"/>
  <c r="E333" i="54"/>
  <c r="E334" i="54"/>
  <c r="E335" i="54"/>
  <c r="G336" i="54"/>
  <c r="H336" i="54"/>
  <c r="I336" i="54"/>
  <c r="E339" i="54"/>
  <c r="E340" i="54"/>
  <c r="E341" i="54"/>
  <c r="E342" i="54"/>
  <c r="E343" i="54"/>
  <c r="G344" i="54"/>
  <c r="H344" i="54"/>
  <c r="I344" i="54"/>
  <c r="E347" i="54"/>
  <c r="E348" i="54"/>
  <c r="E349" i="54"/>
  <c r="E350" i="54"/>
  <c r="E351" i="54"/>
  <c r="G352" i="54"/>
  <c r="H352" i="54"/>
  <c r="I352" i="54"/>
  <c r="E355" i="54"/>
  <c r="E356" i="54"/>
  <c r="E357" i="54"/>
  <c r="E358" i="54"/>
  <c r="E359" i="54"/>
  <c r="F361" i="54"/>
  <c r="F362" i="54"/>
  <c r="F363" i="54"/>
  <c r="R142" i="56" s="1"/>
  <c r="F364" i="54"/>
  <c r="R143" i="56" s="1"/>
  <c r="F366" i="54"/>
  <c r="G366" i="54"/>
  <c r="H366" i="54"/>
  <c r="F367" i="54"/>
  <c r="S128" i="56"/>
  <c r="F376" i="54"/>
  <c r="G376" i="54"/>
  <c r="S129" i="56" s="1"/>
  <c r="M129" i="56" s="1"/>
  <c r="H376" i="54"/>
  <c r="T129" i="56" s="1"/>
  <c r="N129" i="56" s="1"/>
  <c r="I376" i="54"/>
  <c r="E377" i="54"/>
  <c r="E378" i="54"/>
  <c r="E379" i="54"/>
  <c r="E380" i="54"/>
  <c r="E381" i="54"/>
  <c r="E382" i="54"/>
  <c r="E383" i="54"/>
  <c r="F384" i="54"/>
  <c r="G384" i="54"/>
  <c r="S136" i="56" s="1"/>
  <c r="H384" i="54"/>
  <c r="T136" i="56" s="1"/>
  <c r="I384" i="54"/>
  <c r="E385" i="54"/>
  <c r="E386" i="54"/>
  <c r="E387" i="54"/>
  <c r="E388" i="54"/>
  <c r="E389" i="54"/>
  <c r="E390" i="54"/>
  <c r="E391" i="54"/>
  <c r="F392" i="54"/>
  <c r="G392" i="54"/>
  <c r="S125" i="56" s="1"/>
  <c r="H392" i="54"/>
  <c r="T125" i="56" s="1"/>
  <c r="I392" i="54"/>
  <c r="E393" i="54"/>
  <c r="E394" i="54"/>
  <c r="E395" i="54"/>
  <c r="E396" i="54"/>
  <c r="E397" i="54"/>
  <c r="E398" i="54"/>
  <c r="E399" i="54"/>
  <c r="F400" i="54"/>
  <c r="G400" i="54"/>
  <c r="H400" i="54"/>
  <c r="I400" i="54"/>
  <c r="E401" i="54"/>
  <c r="E402" i="54"/>
  <c r="E403" i="54"/>
  <c r="E404" i="54"/>
  <c r="E405" i="54"/>
  <c r="E406" i="54"/>
  <c r="E407" i="54"/>
  <c r="F408" i="54"/>
  <c r="G408" i="54"/>
  <c r="H408" i="54"/>
  <c r="I408" i="54"/>
  <c r="E409" i="54"/>
  <c r="F410" i="54"/>
  <c r="G410" i="54"/>
  <c r="H410" i="54"/>
  <c r="I410" i="54"/>
  <c r="E411" i="54"/>
  <c r="E412" i="54"/>
  <c r="F422" i="54"/>
  <c r="G422" i="54"/>
  <c r="H422" i="54"/>
  <c r="I422" i="54"/>
  <c r="E423" i="54"/>
  <c r="E424" i="54"/>
  <c r="E425" i="54"/>
  <c r="E426" i="54"/>
  <c r="E427" i="54"/>
  <c r="F428" i="54"/>
  <c r="I428" i="54"/>
  <c r="E429" i="54"/>
  <c r="E430" i="54"/>
  <c r="E431" i="54"/>
  <c r="E432" i="54"/>
  <c r="E433" i="54"/>
  <c r="E434" i="54"/>
  <c r="E435" i="54"/>
  <c r="F436" i="54"/>
  <c r="I436" i="54"/>
  <c r="E437" i="54"/>
  <c r="E438" i="54"/>
  <c r="E439" i="54"/>
  <c r="E440" i="54"/>
  <c r="E441" i="54"/>
  <c r="E442" i="54"/>
  <c r="E443" i="54"/>
  <c r="F444" i="54"/>
  <c r="G444" i="54"/>
  <c r="S191" i="56" s="1"/>
  <c r="H444" i="54"/>
  <c r="T191" i="56" s="1"/>
  <c r="I444" i="54"/>
  <c r="U191" i="56" s="1"/>
  <c r="E445" i="54"/>
  <c r="G448" i="54"/>
  <c r="H448" i="54"/>
  <c r="I448" i="54"/>
  <c r="G449" i="54"/>
  <c r="H449" i="54"/>
  <c r="I449" i="54"/>
  <c r="G454" i="54"/>
  <c r="H454" i="54"/>
  <c r="I454" i="54"/>
  <c r="G462" i="54"/>
  <c r="H462" i="54"/>
  <c r="I462" i="54"/>
  <c r="F463" i="54"/>
  <c r="R199" i="56" s="1"/>
  <c r="R200" i="56"/>
  <c r="R201" i="56"/>
  <c r="F466" i="54"/>
  <c r="F467" i="54"/>
  <c r="E468" i="54"/>
  <c r="F468" i="54"/>
  <c r="G468" i="54"/>
  <c r="H468" i="54"/>
  <c r="I468" i="54"/>
  <c r="E469" i="54"/>
  <c r="E470" i="54"/>
  <c r="G470" i="54"/>
  <c r="H470" i="54"/>
  <c r="I470" i="54"/>
  <c r="E471" i="54"/>
  <c r="E472" i="54"/>
  <c r="E473" i="54"/>
  <c r="E481" i="54"/>
  <c r="F481" i="54"/>
  <c r="G481" i="54"/>
  <c r="H481" i="54"/>
  <c r="I481" i="54"/>
  <c r="E482" i="54"/>
  <c r="E483" i="54"/>
  <c r="E484" i="54"/>
  <c r="E485" i="54"/>
  <c r="E486" i="54"/>
  <c r="E474" i="54"/>
  <c r="E475" i="54"/>
  <c r="E476" i="54"/>
  <c r="F476" i="54"/>
  <c r="G476" i="54"/>
  <c r="H476" i="54"/>
  <c r="I476" i="54"/>
  <c r="E478" i="54"/>
  <c r="E479" i="54"/>
  <c r="E480" i="54"/>
  <c r="F499" i="54"/>
  <c r="G502" i="54"/>
  <c r="H502" i="54"/>
  <c r="I502" i="54"/>
  <c r="F503" i="54"/>
  <c r="G503" i="54"/>
  <c r="G497" i="54" s="1"/>
  <c r="H503" i="54"/>
  <c r="H497" i="54" s="1"/>
  <c r="I503" i="54"/>
  <c r="I497" i="54" s="1"/>
  <c r="G504" i="54"/>
  <c r="G498" i="54" s="1"/>
  <c r="H504" i="54"/>
  <c r="H498" i="54" s="1"/>
  <c r="I504" i="54"/>
  <c r="I498" i="54" s="1"/>
  <c r="G505" i="54"/>
  <c r="G499" i="54" s="1"/>
  <c r="G452" i="54" s="1"/>
  <c r="H505" i="54"/>
  <c r="H499" i="54" s="1"/>
  <c r="H452" i="54" s="1"/>
  <c r="I505" i="54"/>
  <c r="I499" i="54" s="1"/>
  <c r="I452" i="54" s="1"/>
  <c r="G506" i="54"/>
  <c r="G500" i="54" s="1"/>
  <c r="G453" i="54" s="1"/>
  <c r="H506" i="54"/>
  <c r="I506" i="54"/>
  <c r="I500" i="54" s="1"/>
  <c r="I453" i="54" s="1"/>
  <c r="G507" i="54"/>
  <c r="H507" i="54"/>
  <c r="I507" i="54"/>
  <c r="E507" i="54"/>
  <c r="E509" i="54"/>
  <c r="E510" i="54"/>
  <c r="E511" i="54"/>
  <c r="F511" i="54"/>
  <c r="G511" i="54"/>
  <c r="H511" i="54"/>
  <c r="I511" i="54"/>
  <c r="E512" i="54"/>
  <c r="E513" i="54"/>
  <c r="E514" i="54"/>
  <c r="E515" i="54"/>
  <c r="E516" i="54"/>
  <c r="F516" i="54"/>
  <c r="G516" i="54"/>
  <c r="H516" i="54"/>
  <c r="I516" i="54"/>
  <c r="E517" i="54"/>
  <c r="E518" i="54"/>
  <c r="E519" i="54"/>
  <c r="E520" i="54"/>
  <c r="E521" i="54"/>
  <c r="F521" i="54"/>
  <c r="G521" i="54"/>
  <c r="H521" i="54"/>
  <c r="I521" i="54"/>
  <c r="E522" i="54"/>
  <c r="E523" i="54"/>
  <c r="E524" i="54"/>
  <c r="E525" i="54"/>
  <c r="H182" i="54" l="1"/>
  <c r="T81" i="56" s="1"/>
  <c r="T85" i="56"/>
  <c r="G182" i="54"/>
  <c r="S81" i="56" s="1"/>
  <c r="S79" i="56" s="1"/>
  <c r="S85" i="56"/>
  <c r="S83" i="56" s="1"/>
  <c r="E317" i="54"/>
  <c r="I182" i="54"/>
  <c r="U81" i="56" s="1"/>
  <c r="U79" i="56" s="1"/>
  <c r="U85" i="56"/>
  <c r="U83" i="56" s="1"/>
  <c r="E369" i="54"/>
  <c r="G63" i="44"/>
  <c r="I63" i="44"/>
  <c r="H63" i="44"/>
  <c r="E94" i="44"/>
  <c r="I179" i="44"/>
  <c r="I171" i="44" s="1"/>
  <c r="I25" i="44" s="1"/>
  <c r="I183" i="44"/>
  <c r="E183" i="44" s="1"/>
  <c r="G450" i="54"/>
  <c r="S233" i="56"/>
  <c r="S224" i="56"/>
  <c r="S220" i="56"/>
  <c r="N191" i="56"/>
  <c r="T190" i="56"/>
  <c r="N136" i="56"/>
  <c r="N135" i="56" s="1"/>
  <c r="T135" i="56"/>
  <c r="M128" i="56"/>
  <c r="M127" i="56" s="1"/>
  <c r="S127" i="56"/>
  <c r="G182" i="44"/>
  <c r="G174" i="44" s="1"/>
  <c r="G28" i="44" s="1"/>
  <c r="L143" i="56"/>
  <c r="L142" i="56"/>
  <c r="R141" i="56"/>
  <c r="R129" i="56"/>
  <c r="F165" i="44"/>
  <c r="R128" i="56"/>
  <c r="F164" i="44"/>
  <c r="F159" i="54"/>
  <c r="E159" i="54" s="1"/>
  <c r="F48" i="44"/>
  <c r="S39" i="56"/>
  <c r="Q126" i="56"/>
  <c r="L126" i="56"/>
  <c r="K126" i="56" s="1"/>
  <c r="G451" i="54"/>
  <c r="S193" i="56" s="1"/>
  <c r="M193" i="56" s="1"/>
  <c r="S234" i="56"/>
  <c r="S225" i="56"/>
  <c r="M225" i="56" s="1"/>
  <c r="S221" i="56"/>
  <c r="M221" i="56" s="1"/>
  <c r="R224" i="56"/>
  <c r="F225" i="44"/>
  <c r="F217" i="44" s="1"/>
  <c r="E217" i="44" s="1"/>
  <c r="M191" i="56"/>
  <c r="M190" i="56" s="1"/>
  <c r="N125" i="56"/>
  <c r="N123" i="56" s="1"/>
  <c r="T123" i="56"/>
  <c r="Q136" i="56"/>
  <c r="Q135" i="56" s="1"/>
  <c r="S135" i="56"/>
  <c r="M136" i="56"/>
  <c r="H451" i="54"/>
  <c r="T193" i="56" s="1"/>
  <c r="N193" i="56" s="1"/>
  <c r="T221" i="56"/>
  <c r="N221" i="56" s="1"/>
  <c r="T234" i="56"/>
  <c r="N234" i="56" s="1"/>
  <c r="T225" i="56"/>
  <c r="N225" i="56" s="1"/>
  <c r="G496" i="54"/>
  <c r="G495" i="54" s="1"/>
  <c r="S231" i="56"/>
  <c r="S228" i="56"/>
  <c r="S237" i="56"/>
  <c r="I450" i="54"/>
  <c r="U233" i="56"/>
  <c r="U224" i="56"/>
  <c r="U220" i="56"/>
  <c r="U228" i="56"/>
  <c r="O228" i="56" s="1"/>
  <c r="U237" i="56"/>
  <c r="O237" i="56" s="1"/>
  <c r="U231" i="56"/>
  <c r="O231" i="56" s="1"/>
  <c r="M125" i="56"/>
  <c r="M123" i="56" s="1"/>
  <c r="S123" i="56"/>
  <c r="H181" i="44"/>
  <c r="H173" i="44" s="1"/>
  <c r="H27" i="44" s="1"/>
  <c r="H180" i="44"/>
  <c r="H172" i="44" s="1"/>
  <c r="H26" i="44" s="1"/>
  <c r="T114" i="56"/>
  <c r="N114" i="56" s="1"/>
  <c r="T106" i="56"/>
  <c r="N106" i="56" s="1"/>
  <c r="U39" i="56"/>
  <c r="F91" i="44"/>
  <c r="F83" i="44"/>
  <c r="R225" i="56"/>
  <c r="F226" i="44"/>
  <c r="F218" i="44" s="1"/>
  <c r="I451" i="54"/>
  <c r="U193" i="56" s="1"/>
  <c r="O193" i="56" s="1"/>
  <c r="U234" i="56"/>
  <c r="O234" i="56" s="1"/>
  <c r="U225" i="56"/>
  <c r="O225" i="56" s="1"/>
  <c r="U221" i="56"/>
  <c r="O221" i="56" s="1"/>
  <c r="H450" i="54"/>
  <c r="T220" i="56"/>
  <c r="T233" i="56"/>
  <c r="T224" i="56"/>
  <c r="H496" i="54"/>
  <c r="H447" i="54" s="1"/>
  <c r="T231" i="56"/>
  <c r="N231" i="56" s="1"/>
  <c r="T228" i="56"/>
  <c r="N228" i="56" s="1"/>
  <c r="T237" i="56"/>
  <c r="N237" i="56" s="1"/>
  <c r="O191" i="56"/>
  <c r="O190" i="56" s="1"/>
  <c r="U190" i="56"/>
  <c r="H367" i="54"/>
  <c r="T128" i="56"/>
  <c r="H182" i="44"/>
  <c r="H174" i="44" s="1"/>
  <c r="H28" i="44" s="1"/>
  <c r="G181" i="44"/>
  <c r="G173" i="44" s="1"/>
  <c r="G27" i="44" s="1"/>
  <c r="G180" i="44"/>
  <c r="G172" i="44" s="1"/>
  <c r="G26" i="44" s="1"/>
  <c r="S106" i="56"/>
  <c r="S114" i="56"/>
  <c r="T39" i="56"/>
  <c r="L130" i="56"/>
  <c r="K130" i="56" s="1"/>
  <c r="Q130" i="56"/>
  <c r="L201" i="56"/>
  <c r="K201" i="56" s="1"/>
  <c r="Q201" i="56"/>
  <c r="L200" i="56"/>
  <c r="K200" i="56" s="1"/>
  <c r="Q200" i="56"/>
  <c r="L199" i="56"/>
  <c r="R198" i="56"/>
  <c r="Q199" i="56"/>
  <c r="L34" i="56"/>
  <c r="K34" i="56" s="1"/>
  <c r="Q34" i="56"/>
  <c r="F93" i="44"/>
  <c r="E93" i="44" s="1"/>
  <c r="R33" i="56"/>
  <c r="F92" i="44"/>
  <c r="E92" i="44" s="1"/>
  <c r="R32" i="56"/>
  <c r="L41" i="56"/>
  <c r="Q41" i="56"/>
  <c r="F49" i="57"/>
  <c r="R36" i="56"/>
  <c r="L29" i="56"/>
  <c r="R17" i="56"/>
  <c r="Q29" i="56"/>
  <c r="Q38" i="56"/>
  <c r="E328" i="54"/>
  <c r="L82" i="56"/>
  <c r="L30" i="56"/>
  <c r="Q30" i="56"/>
  <c r="R18" i="56"/>
  <c r="R14" i="56" s="1"/>
  <c r="R16" i="56"/>
  <c r="R27" i="56"/>
  <c r="Q28" i="56"/>
  <c r="L28" i="56"/>
  <c r="G88" i="44"/>
  <c r="G80" i="44" s="1"/>
  <c r="G87" i="44"/>
  <c r="F320" i="54"/>
  <c r="E96" i="44"/>
  <c r="E95" i="44"/>
  <c r="F461" i="54"/>
  <c r="E461" i="54" s="1"/>
  <c r="F206" i="44"/>
  <c r="F459" i="54"/>
  <c r="R197" i="56" s="1"/>
  <c r="F204" i="44"/>
  <c r="F457" i="54"/>
  <c r="R195" i="56" s="1"/>
  <c r="F202" i="44"/>
  <c r="E455" i="54"/>
  <c r="N84" i="56"/>
  <c r="G362" i="54"/>
  <c r="G179" i="44"/>
  <c r="I361" i="54"/>
  <c r="I178" i="44"/>
  <c r="I170" i="44" s="1"/>
  <c r="I24" i="44" s="1"/>
  <c r="O86" i="56"/>
  <c r="G361" i="54"/>
  <c r="G178" i="44"/>
  <c r="F91" i="54"/>
  <c r="F109" i="44"/>
  <c r="F101" i="44" s="1"/>
  <c r="H90" i="54"/>
  <c r="H49" i="57" s="1"/>
  <c r="H108" i="44"/>
  <c r="I89" i="54"/>
  <c r="I107" i="44"/>
  <c r="I99" i="44" s="1"/>
  <c r="G89" i="54"/>
  <c r="G107" i="44"/>
  <c r="G99" i="44" s="1"/>
  <c r="E90" i="44"/>
  <c r="H29" i="54"/>
  <c r="H88" i="44"/>
  <c r="H80" i="44" s="1"/>
  <c r="F80" i="44"/>
  <c r="H28" i="54"/>
  <c r="H87" i="44"/>
  <c r="H79" i="44" s="1"/>
  <c r="F79" i="44"/>
  <c r="H27" i="54"/>
  <c r="H86" i="44"/>
  <c r="H78" i="44" s="1"/>
  <c r="I26" i="54"/>
  <c r="I85" i="44"/>
  <c r="I77" i="44" s="1"/>
  <c r="I25" i="54"/>
  <c r="I84" i="44"/>
  <c r="I76" i="44" s="1"/>
  <c r="I24" i="54"/>
  <c r="I83" i="44"/>
  <c r="I75" i="44" s="1"/>
  <c r="H23" i="54"/>
  <c r="H82" i="44"/>
  <c r="F498" i="54"/>
  <c r="R221" i="56" s="1"/>
  <c r="F500" i="54"/>
  <c r="G77" i="44"/>
  <c r="G76" i="44"/>
  <c r="F460" i="54"/>
  <c r="F452" i="54" s="1"/>
  <c r="F205" i="44"/>
  <c r="F458" i="54"/>
  <c r="R196" i="56" s="1"/>
  <c r="F203" i="44"/>
  <c r="F448" i="54"/>
  <c r="I367" i="54"/>
  <c r="O84" i="56" s="1"/>
  <c r="I184" i="44"/>
  <c r="U148" i="56"/>
  <c r="O148" i="56" s="1"/>
  <c r="I182" i="44"/>
  <c r="I174" i="44" s="1"/>
  <c r="I28" i="44" s="1"/>
  <c r="H362" i="54"/>
  <c r="H179" i="44"/>
  <c r="H171" i="44" s="1"/>
  <c r="H25" i="44" s="1"/>
  <c r="H361" i="54"/>
  <c r="H178" i="44"/>
  <c r="N86" i="56"/>
  <c r="F319" i="54"/>
  <c r="E319" i="54" s="1"/>
  <c r="F318" i="54"/>
  <c r="E318" i="54" s="1"/>
  <c r="F316" i="54"/>
  <c r="F315" i="54"/>
  <c r="R124" i="56" s="1"/>
  <c r="F122" i="44"/>
  <c r="F114" i="44" s="1"/>
  <c r="F94" i="54"/>
  <c r="F112" i="44"/>
  <c r="F104" i="44" s="1"/>
  <c r="F93" i="54"/>
  <c r="F111" i="44"/>
  <c r="F103" i="44" s="1"/>
  <c r="I90" i="54"/>
  <c r="I49" i="57" s="1"/>
  <c r="I108" i="44"/>
  <c r="I100" i="44" s="1"/>
  <c r="H89" i="54"/>
  <c r="H107" i="44"/>
  <c r="H99" i="44" s="1"/>
  <c r="G24" i="54"/>
  <c r="G91" i="44"/>
  <c r="G75" i="44" s="1"/>
  <c r="I29" i="54"/>
  <c r="I88" i="44"/>
  <c r="I80" i="44" s="1"/>
  <c r="I28" i="54"/>
  <c r="I87" i="44"/>
  <c r="I79" i="44" s="1"/>
  <c r="I27" i="54"/>
  <c r="I86" i="44"/>
  <c r="I78" i="44" s="1"/>
  <c r="H26" i="54"/>
  <c r="H85" i="44"/>
  <c r="H77" i="44" s="1"/>
  <c r="H24" i="54"/>
  <c r="H83" i="44"/>
  <c r="H75" i="44" s="1"/>
  <c r="I23" i="54"/>
  <c r="I82" i="44"/>
  <c r="G74" i="44"/>
  <c r="E219" i="44"/>
  <c r="E227" i="44"/>
  <c r="F158" i="44"/>
  <c r="E166" i="44"/>
  <c r="G78" i="44"/>
  <c r="H94" i="54"/>
  <c r="H112" i="44"/>
  <c r="H104" i="44" s="1"/>
  <c r="H93" i="54"/>
  <c r="H111" i="44"/>
  <c r="H103" i="44" s="1"/>
  <c r="H92" i="54"/>
  <c r="H110" i="44"/>
  <c r="H102" i="44" s="1"/>
  <c r="I91" i="54"/>
  <c r="I50" i="57" s="1"/>
  <c r="I109" i="44"/>
  <c r="G91" i="54"/>
  <c r="G50" i="57" s="1"/>
  <c r="G109" i="44"/>
  <c r="I94" i="54"/>
  <c r="I112" i="44"/>
  <c r="I104" i="44" s="1"/>
  <c r="G104" i="44"/>
  <c r="I93" i="54"/>
  <c r="I111" i="44"/>
  <c r="I103" i="44" s="1"/>
  <c r="G93" i="54"/>
  <c r="G111" i="44"/>
  <c r="I92" i="54"/>
  <c r="I110" i="44"/>
  <c r="I102" i="44" s="1"/>
  <c r="G102" i="44"/>
  <c r="H91" i="54"/>
  <c r="H50" i="57" s="1"/>
  <c r="H109" i="44"/>
  <c r="U147" i="56"/>
  <c r="O147" i="56" s="1"/>
  <c r="I181" i="44"/>
  <c r="U146" i="56"/>
  <c r="O146" i="56" s="1"/>
  <c r="I180" i="44"/>
  <c r="L84" i="56"/>
  <c r="F28" i="54"/>
  <c r="G25" i="54"/>
  <c r="L180" i="56"/>
  <c r="K180" i="56" s="1"/>
  <c r="Q180" i="56"/>
  <c r="F135" i="54"/>
  <c r="E135" i="54" s="1"/>
  <c r="F72" i="57"/>
  <c r="F52" i="57" s="1"/>
  <c r="E64" i="57"/>
  <c r="F63" i="57"/>
  <c r="E63" i="57" s="1"/>
  <c r="L181" i="56"/>
  <c r="K181" i="56" s="1"/>
  <c r="Q181" i="56"/>
  <c r="L179" i="56"/>
  <c r="R178" i="56"/>
  <c r="Q179" i="56"/>
  <c r="F17" i="57"/>
  <c r="E37" i="57"/>
  <c r="F16" i="57"/>
  <c r="E36" i="57"/>
  <c r="E35" i="57"/>
  <c r="F34" i="57"/>
  <c r="E34" i="57" s="1"/>
  <c r="G367" i="54"/>
  <c r="E375" i="54"/>
  <c r="G365" i="54"/>
  <c r="S148" i="56"/>
  <c r="H364" i="54"/>
  <c r="T109" i="56" s="1"/>
  <c r="N109" i="56" s="1"/>
  <c r="T147" i="56"/>
  <c r="H363" i="54"/>
  <c r="T146" i="56"/>
  <c r="H365" i="54"/>
  <c r="T148" i="56"/>
  <c r="N148" i="56" s="1"/>
  <c r="G364" i="54"/>
  <c r="S109" i="56" s="1"/>
  <c r="S147" i="56"/>
  <c r="M147" i="56" s="1"/>
  <c r="G363" i="54"/>
  <c r="S146" i="56"/>
  <c r="I366" i="54"/>
  <c r="E366" i="54" s="1"/>
  <c r="E374" i="54"/>
  <c r="I365" i="54"/>
  <c r="E373" i="54"/>
  <c r="I364" i="54"/>
  <c r="E372" i="54"/>
  <c r="I363" i="54"/>
  <c r="U142" i="56" s="1"/>
  <c r="E371" i="54"/>
  <c r="I362" i="54"/>
  <c r="E370" i="54"/>
  <c r="F119" i="54"/>
  <c r="E119" i="54" s="1"/>
  <c r="G29" i="54"/>
  <c r="G27" i="54"/>
  <c r="F26" i="54"/>
  <c r="E198" i="54"/>
  <c r="F197" i="54"/>
  <c r="E197" i="54" s="1"/>
  <c r="E171" i="54"/>
  <c r="E111" i="54"/>
  <c r="E63" i="54"/>
  <c r="E54" i="54"/>
  <c r="E46" i="54"/>
  <c r="E506" i="54"/>
  <c r="E503" i="54"/>
  <c r="E444" i="54"/>
  <c r="E428" i="54"/>
  <c r="E410" i="54"/>
  <c r="E400" i="54"/>
  <c r="E384" i="54"/>
  <c r="E352" i="54"/>
  <c r="E336" i="54"/>
  <c r="E327" i="54"/>
  <c r="E325" i="54"/>
  <c r="E323" i="54"/>
  <c r="I320" i="54"/>
  <c r="E306" i="54"/>
  <c r="E305" i="54"/>
  <c r="E303" i="54"/>
  <c r="E301" i="54"/>
  <c r="F266" i="54"/>
  <c r="E212" i="54"/>
  <c r="E210" i="54"/>
  <c r="E208" i="54"/>
  <c r="E170" i="54"/>
  <c r="E143" i="54"/>
  <c r="E127" i="54"/>
  <c r="R39" i="56"/>
  <c r="F96" i="54"/>
  <c r="E102" i="54"/>
  <c r="E100" i="54"/>
  <c r="E79" i="54"/>
  <c r="E70" i="54"/>
  <c r="F62" i="54"/>
  <c r="E47" i="54"/>
  <c r="F29" i="54"/>
  <c r="H30" i="54"/>
  <c r="F25" i="54"/>
  <c r="G23" i="54"/>
  <c r="E505" i="54"/>
  <c r="I501" i="54"/>
  <c r="E436" i="54"/>
  <c r="E422" i="54"/>
  <c r="E408" i="54"/>
  <c r="E392" i="54"/>
  <c r="E344" i="54"/>
  <c r="H320" i="54"/>
  <c r="I300" i="54"/>
  <c r="E211" i="54"/>
  <c r="E209" i="54"/>
  <c r="E162" i="54"/>
  <c r="E151" i="54"/>
  <c r="E121" i="54"/>
  <c r="E120" i="54"/>
  <c r="E104" i="54"/>
  <c r="F103" i="54"/>
  <c r="E103" i="54" s="1"/>
  <c r="E73" i="54"/>
  <c r="F31" i="54"/>
  <c r="E36" i="54"/>
  <c r="E34" i="54"/>
  <c r="F24" i="54"/>
  <c r="F360" i="54"/>
  <c r="E499" i="54"/>
  <c r="E504" i="54"/>
  <c r="H501" i="54"/>
  <c r="F497" i="54"/>
  <c r="I496" i="54"/>
  <c r="E462" i="54"/>
  <c r="E508" i="54"/>
  <c r="F507" i="54"/>
  <c r="F502" i="54"/>
  <c r="F222" i="44" s="1"/>
  <c r="F214" i="44" s="1"/>
  <c r="G501" i="54"/>
  <c r="H500" i="54"/>
  <c r="H453" i="54" s="1"/>
  <c r="E467" i="54"/>
  <c r="E466" i="54"/>
  <c r="E465" i="54"/>
  <c r="E464" i="54"/>
  <c r="E463" i="54"/>
  <c r="F462" i="54"/>
  <c r="E376" i="54"/>
  <c r="I368" i="54"/>
  <c r="G368" i="54"/>
  <c r="S113" i="56" s="1"/>
  <c r="E326" i="54"/>
  <c r="E324" i="54"/>
  <c r="F186" i="54"/>
  <c r="H368" i="54"/>
  <c r="T113" i="56" s="1"/>
  <c r="N113" i="56" s="1"/>
  <c r="F368" i="54"/>
  <c r="G320" i="54"/>
  <c r="E272" i="54"/>
  <c r="E270" i="54"/>
  <c r="F300" i="54"/>
  <c r="E273" i="54"/>
  <c r="E192" i="54"/>
  <c r="E190" i="54"/>
  <c r="I186" i="54"/>
  <c r="G186" i="54"/>
  <c r="E160" i="54"/>
  <c r="E137" i="54"/>
  <c r="E112" i="54"/>
  <c r="E101" i="54"/>
  <c r="E99" i="54"/>
  <c r="E98" i="54"/>
  <c r="H95" i="54"/>
  <c r="H87" i="54" s="1"/>
  <c r="G94" i="54"/>
  <c r="G92" i="54"/>
  <c r="E68" i="54"/>
  <c r="E66" i="54"/>
  <c r="E64" i="54"/>
  <c r="G62" i="54"/>
  <c r="E55" i="54"/>
  <c r="E39" i="54"/>
  <c r="F38" i="54"/>
  <c r="E38" i="54" s="1"/>
  <c r="E37" i="54"/>
  <c r="E35" i="54"/>
  <c r="E33" i="54"/>
  <c r="E32" i="54"/>
  <c r="I30" i="54"/>
  <c r="G30" i="54"/>
  <c r="G28" i="54"/>
  <c r="G26" i="54"/>
  <c r="H25" i="54"/>
  <c r="E304" i="54"/>
  <c r="E302" i="54"/>
  <c r="E193" i="54"/>
  <c r="E191" i="54"/>
  <c r="E189" i="54"/>
  <c r="I95" i="54"/>
  <c r="I87" i="54" s="1"/>
  <c r="G95" i="54"/>
  <c r="G87" i="54" s="1"/>
  <c r="E69" i="54"/>
  <c r="E67" i="54"/>
  <c r="E65" i="54"/>
  <c r="M109" i="56" l="1"/>
  <c r="Q109" i="56"/>
  <c r="N190" i="56"/>
  <c r="M113" i="56"/>
  <c r="K113" i="56" s="1"/>
  <c r="Q113" i="56"/>
  <c r="K109" i="56"/>
  <c r="S190" i="56"/>
  <c r="E210" i="44"/>
  <c r="E209" i="44"/>
  <c r="E498" i="54"/>
  <c r="E457" i="54"/>
  <c r="G447" i="54"/>
  <c r="G446" i="54" s="1"/>
  <c r="F453" i="54"/>
  <c r="D25" i="31" s="1"/>
  <c r="E363" i="54"/>
  <c r="I175" i="44"/>
  <c r="I29" i="44" s="1"/>
  <c r="E225" i="44"/>
  <c r="E91" i="54"/>
  <c r="E454" i="54"/>
  <c r="E90" i="54"/>
  <c r="E456" i="54"/>
  <c r="E459" i="54"/>
  <c r="F89" i="44"/>
  <c r="H70" i="44"/>
  <c r="H12" i="44" s="1"/>
  <c r="H20" i="44" s="1"/>
  <c r="H72" i="44"/>
  <c r="H14" i="44" s="1"/>
  <c r="H22" i="44" s="1"/>
  <c r="G360" i="54"/>
  <c r="F76" i="44"/>
  <c r="E76" i="44" s="1"/>
  <c r="E460" i="54"/>
  <c r="F449" i="54"/>
  <c r="R191" i="56" s="1"/>
  <c r="L191" i="56" s="1"/>
  <c r="K191" i="56" s="1"/>
  <c r="I22" i="54"/>
  <c r="F77" i="44"/>
  <c r="E77" i="44" s="1"/>
  <c r="E361" i="54"/>
  <c r="G81" i="44"/>
  <c r="N85" i="56"/>
  <c r="T112" i="56"/>
  <c r="N112" i="56" s="1"/>
  <c r="T105" i="56"/>
  <c r="N105" i="56" s="1"/>
  <c r="E27" i="54"/>
  <c r="O81" i="56"/>
  <c r="U143" i="56"/>
  <c r="O143" i="56" s="1"/>
  <c r="M81" i="56"/>
  <c r="S108" i="56"/>
  <c r="S143" i="56"/>
  <c r="T142" i="56"/>
  <c r="M82" i="56"/>
  <c r="S144" i="56"/>
  <c r="S110" i="56"/>
  <c r="N11" i="56"/>
  <c r="T11" i="56"/>
  <c r="M11" i="56"/>
  <c r="S11" i="56"/>
  <c r="E316" i="54"/>
  <c r="R125" i="56"/>
  <c r="R123" i="56" s="1"/>
  <c r="Q221" i="56"/>
  <c r="L221" i="56"/>
  <c r="K221" i="56" s="1"/>
  <c r="M106" i="56"/>
  <c r="K106" i="56" s="1"/>
  <c r="Q106" i="56"/>
  <c r="T104" i="56"/>
  <c r="N233" i="56"/>
  <c r="N232" i="56" s="1"/>
  <c r="T232" i="56"/>
  <c r="O220" i="56"/>
  <c r="O218" i="56" s="1"/>
  <c r="U218" i="56"/>
  <c r="M231" i="56"/>
  <c r="K231" i="56" s="1"/>
  <c r="Q231" i="56"/>
  <c r="L224" i="56"/>
  <c r="R222" i="56"/>
  <c r="Q224" i="56"/>
  <c r="L128" i="56"/>
  <c r="R127" i="56"/>
  <c r="Q128" i="56"/>
  <c r="M85" i="56"/>
  <c r="S105" i="56"/>
  <c r="S112" i="56"/>
  <c r="S227" i="56"/>
  <c r="S230" i="56"/>
  <c r="S236" i="56"/>
  <c r="T227" i="56"/>
  <c r="T230" i="56"/>
  <c r="T236" i="56"/>
  <c r="F454" i="54"/>
  <c r="G79" i="44"/>
  <c r="G73" i="44" s="1"/>
  <c r="O11" i="56"/>
  <c r="U11" i="56"/>
  <c r="G48" i="57"/>
  <c r="L197" i="56"/>
  <c r="K197" i="56" s="1"/>
  <c r="Q197" i="56"/>
  <c r="N220" i="56"/>
  <c r="N218" i="56" s="1"/>
  <c r="T218" i="56"/>
  <c r="O224" i="56"/>
  <c r="O222" i="56" s="1"/>
  <c r="U222" i="56"/>
  <c r="L141" i="56"/>
  <c r="M220" i="56"/>
  <c r="M218" i="56" s="1"/>
  <c r="S218" i="56"/>
  <c r="F82" i="44"/>
  <c r="F23" i="54"/>
  <c r="O142" i="56"/>
  <c r="O82" i="56"/>
  <c r="U144" i="56"/>
  <c r="O144" i="56" s="1"/>
  <c r="S142" i="56"/>
  <c r="N82" i="56"/>
  <c r="T110" i="56"/>
  <c r="N110" i="56" s="1"/>
  <c r="T144" i="56"/>
  <c r="N144" i="56" s="1"/>
  <c r="N81" i="56"/>
  <c r="T143" i="56"/>
  <c r="N143" i="56" s="1"/>
  <c r="T108" i="56"/>
  <c r="N108" i="56" s="1"/>
  <c r="Q84" i="56"/>
  <c r="S104" i="56"/>
  <c r="H48" i="57"/>
  <c r="E93" i="54"/>
  <c r="L196" i="56"/>
  <c r="K196" i="56" s="1"/>
  <c r="Q196" i="56"/>
  <c r="O233" i="56"/>
  <c r="O232" i="56" s="1"/>
  <c r="U232" i="56"/>
  <c r="M237" i="56"/>
  <c r="K237" i="56" s="1"/>
  <c r="Q237" i="56"/>
  <c r="E48" i="44"/>
  <c r="F47" i="44"/>
  <c r="Q129" i="56"/>
  <c r="L129" i="56"/>
  <c r="K129" i="56" s="1"/>
  <c r="S222" i="56"/>
  <c r="M224" i="56"/>
  <c r="H22" i="54"/>
  <c r="E92" i="54"/>
  <c r="E497" i="54"/>
  <c r="R220" i="56"/>
  <c r="E367" i="54"/>
  <c r="E458" i="54"/>
  <c r="F451" i="54"/>
  <c r="R193" i="56" s="1"/>
  <c r="U227" i="56"/>
  <c r="U230" i="56"/>
  <c r="U236" i="56"/>
  <c r="L124" i="56"/>
  <c r="Q124" i="56"/>
  <c r="F75" i="44"/>
  <c r="E75" i="44" s="1"/>
  <c r="I48" i="57"/>
  <c r="R194" i="56"/>
  <c r="L195" i="56"/>
  <c r="Q195" i="56"/>
  <c r="M114" i="56"/>
  <c r="K114" i="56" s="1"/>
  <c r="Q114" i="56"/>
  <c r="N128" i="56"/>
  <c r="N127" i="56" s="1"/>
  <c r="T127" i="56"/>
  <c r="N224" i="56"/>
  <c r="N222" i="56" s="1"/>
  <c r="T222" i="56"/>
  <c r="L225" i="56"/>
  <c r="K225" i="56" s="1"/>
  <c r="Q225" i="56"/>
  <c r="M228" i="56"/>
  <c r="K228" i="56" s="1"/>
  <c r="Q228" i="56"/>
  <c r="K136" i="56"/>
  <c r="K135" i="56" s="1"/>
  <c r="M135" i="56"/>
  <c r="M234" i="56"/>
  <c r="K234" i="56" s="1"/>
  <c r="Q234" i="56"/>
  <c r="M233" i="56"/>
  <c r="Q233" i="56"/>
  <c r="S232" i="56"/>
  <c r="R15" i="56"/>
  <c r="Q198" i="56"/>
  <c r="Q39" i="56"/>
  <c r="L198" i="56"/>
  <c r="K199" i="56"/>
  <c r="K198" i="56" s="1"/>
  <c r="L33" i="56"/>
  <c r="K33" i="56" s="1"/>
  <c r="Q33" i="56"/>
  <c r="L32" i="56"/>
  <c r="R31" i="56"/>
  <c r="Q32" i="56"/>
  <c r="F50" i="57"/>
  <c r="E50" i="57" s="1"/>
  <c r="R37" i="56"/>
  <c r="K41" i="56"/>
  <c r="L36" i="56"/>
  <c r="Q36" i="56"/>
  <c r="E49" i="57"/>
  <c r="O145" i="56"/>
  <c r="E110" i="44"/>
  <c r="Q27" i="56"/>
  <c r="E158" i="44"/>
  <c r="E452" i="54"/>
  <c r="D24" i="31"/>
  <c r="O80" i="56"/>
  <c r="Q80" i="56"/>
  <c r="N80" i="56"/>
  <c r="E78" i="44"/>
  <c r="E315" i="54"/>
  <c r="F312" i="54"/>
  <c r="E312" i="54" s="1"/>
  <c r="I67" i="44"/>
  <c r="I9" i="44" s="1"/>
  <c r="I17" i="44" s="1"/>
  <c r="R12" i="56"/>
  <c r="R11" i="56" s="1"/>
  <c r="K29" i="56"/>
  <c r="L17" i="56"/>
  <c r="K17" i="56" s="1"/>
  <c r="E362" i="54"/>
  <c r="I70" i="44"/>
  <c r="I12" i="44" s="1"/>
  <c r="I20" i="44" s="1"/>
  <c r="E112" i="44"/>
  <c r="H71" i="44"/>
  <c r="H13" i="44" s="1"/>
  <c r="H21" i="44" s="1"/>
  <c r="E448" i="54"/>
  <c r="D20" i="31"/>
  <c r="G68" i="44"/>
  <c r="G10" i="44" s="1"/>
  <c r="G18" i="44" s="1"/>
  <c r="K28" i="56"/>
  <c r="L16" i="56"/>
  <c r="L27" i="56"/>
  <c r="Q14" i="56"/>
  <c r="L14" i="56"/>
  <c r="K30" i="56"/>
  <c r="L18" i="56"/>
  <c r="K18" i="56" s="1"/>
  <c r="L13" i="56"/>
  <c r="Q13" i="56"/>
  <c r="Q82" i="56"/>
  <c r="Q81" i="56"/>
  <c r="L81" i="56"/>
  <c r="L79" i="56" s="1"/>
  <c r="U145" i="56"/>
  <c r="E84" i="44"/>
  <c r="E85" i="44"/>
  <c r="G89" i="44"/>
  <c r="E91" i="44"/>
  <c r="E89" i="44" s="1"/>
  <c r="E174" i="44"/>
  <c r="E28" i="44" s="1"/>
  <c r="E222" i="44"/>
  <c r="F221" i="44"/>
  <c r="E24" i="54"/>
  <c r="E31" i="54"/>
  <c r="E96" i="54"/>
  <c r="F106" i="44"/>
  <c r="I74" i="44"/>
  <c r="I81" i="44"/>
  <c r="F156" i="44"/>
  <c r="F161" i="44"/>
  <c r="E164" i="44"/>
  <c r="E165" i="44"/>
  <c r="F157" i="44"/>
  <c r="E167" i="44"/>
  <c r="F159" i="44"/>
  <c r="F160" i="44"/>
  <c r="F72" i="44" s="1"/>
  <c r="E168" i="44"/>
  <c r="E220" i="44"/>
  <c r="E228" i="44"/>
  <c r="E218" i="44"/>
  <c r="E226" i="44"/>
  <c r="H74" i="44"/>
  <c r="H81" i="44"/>
  <c r="H100" i="44"/>
  <c r="E108" i="44"/>
  <c r="M86" i="56"/>
  <c r="K86" i="56" s="1"/>
  <c r="Q86" i="56"/>
  <c r="G171" i="44"/>
  <c r="E179" i="44"/>
  <c r="F201" i="44"/>
  <c r="F196" i="44"/>
  <c r="E202" i="44"/>
  <c r="F198" i="44"/>
  <c r="E204" i="44"/>
  <c r="F200" i="44"/>
  <c r="E206" i="44"/>
  <c r="H67" i="44"/>
  <c r="H9" i="44" s="1"/>
  <c r="H17" i="44" s="1"/>
  <c r="E182" i="44"/>
  <c r="E83" i="44"/>
  <c r="E87" i="44"/>
  <c r="E88" i="44"/>
  <c r="E86" i="44"/>
  <c r="F89" i="54"/>
  <c r="F107" i="44"/>
  <c r="M84" i="56"/>
  <c r="F121" i="44"/>
  <c r="E122" i="44"/>
  <c r="E121" i="44" s="1"/>
  <c r="H170" i="44"/>
  <c r="H177" i="44"/>
  <c r="E184" i="44"/>
  <c r="I176" i="44"/>
  <c r="F197" i="44"/>
  <c r="E203" i="44"/>
  <c r="F199" i="44"/>
  <c r="E205" i="44"/>
  <c r="E80" i="44"/>
  <c r="G170" i="44"/>
  <c r="G24" i="44" s="1"/>
  <c r="G177" i="44"/>
  <c r="E178" i="44"/>
  <c r="F70" i="44"/>
  <c r="H105" i="44"/>
  <c r="H101" i="44"/>
  <c r="G103" i="44"/>
  <c r="E111" i="44"/>
  <c r="E102" i="44"/>
  <c r="G70" i="44"/>
  <c r="G12" i="44" s="1"/>
  <c r="G20" i="44" s="1"/>
  <c r="G72" i="44"/>
  <c r="G14" i="44" s="1"/>
  <c r="G22" i="44" s="1"/>
  <c r="E104" i="44"/>
  <c r="G101" i="44"/>
  <c r="E109" i="44"/>
  <c r="G105" i="44"/>
  <c r="I101" i="44"/>
  <c r="I97" i="44" s="1"/>
  <c r="I105" i="44"/>
  <c r="O85" i="56"/>
  <c r="O83" i="56" s="1"/>
  <c r="I172" i="44"/>
  <c r="I26" i="44" s="1"/>
  <c r="I177" i="44"/>
  <c r="E180" i="44"/>
  <c r="E181" i="44"/>
  <c r="I173" i="44"/>
  <c r="I27" i="44" s="1"/>
  <c r="Q85" i="56"/>
  <c r="L85" i="56"/>
  <c r="L83" i="56" s="1"/>
  <c r="E26" i="54"/>
  <c r="H360" i="54"/>
  <c r="E365" i="54"/>
  <c r="Q178" i="56"/>
  <c r="L178" i="56"/>
  <c r="K179" i="56"/>
  <c r="K178" i="56" s="1"/>
  <c r="F14" i="57"/>
  <c r="E14" i="57" s="1"/>
  <c r="E15" i="57"/>
  <c r="E16" i="57"/>
  <c r="F12" i="57"/>
  <c r="E17" i="57"/>
  <c r="E52" i="57"/>
  <c r="F51" i="57"/>
  <c r="E72" i="57"/>
  <c r="F71" i="57"/>
  <c r="E71" i="57" s="1"/>
  <c r="E364" i="54"/>
  <c r="M146" i="56"/>
  <c r="S145" i="56"/>
  <c r="Q146" i="56"/>
  <c r="N146" i="56"/>
  <c r="T145" i="56"/>
  <c r="Q147" i="56"/>
  <c r="N147" i="56"/>
  <c r="K147" i="56" s="1"/>
  <c r="M148" i="56"/>
  <c r="K148" i="56" s="1"/>
  <c r="Q148" i="56"/>
  <c r="I360" i="54"/>
  <c r="I20" i="54"/>
  <c r="E29" i="54"/>
  <c r="F18" i="54"/>
  <c r="G300" i="54"/>
  <c r="E97" i="54"/>
  <c r="I17" i="54"/>
  <c r="F30" i="54"/>
  <c r="E30" i="54" s="1"/>
  <c r="F88" i="54"/>
  <c r="E88" i="54" s="1"/>
  <c r="H300" i="54"/>
  <c r="H18" i="54"/>
  <c r="E62" i="54"/>
  <c r="E184" i="54"/>
  <c r="H20" i="54"/>
  <c r="H12" i="54" s="1"/>
  <c r="G178" i="54"/>
  <c r="H19" i="54"/>
  <c r="H21" i="54"/>
  <c r="H13" i="54" s="1"/>
  <c r="E182" i="54"/>
  <c r="F21" i="54"/>
  <c r="I21" i="54"/>
  <c r="E500" i="54"/>
  <c r="E181" i="54"/>
  <c r="E183" i="54"/>
  <c r="E185" i="54"/>
  <c r="F95" i="54"/>
  <c r="F87" i="54" s="1"/>
  <c r="E87" i="54" s="1"/>
  <c r="I18" i="54"/>
  <c r="U9" i="56" s="1"/>
  <c r="O9" i="56" s="1"/>
  <c r="I19" i="54"/>
  <c r="U10" i="56" s="1"/>
  <c r="O10" i="56" s="1"/>
  <c r="E368" i="54"/>
  <c r="I178" i="54"/>
  <c r="F17" i="54"/>
  <c r="R8" i="56" s="1"/>
  <c r="L8" i="56" s="1"/>
  <c r="F19" i="54"/>
  <c r="R10" i="56" s="1"/>
  <c r="L10" i="56" s="1"/>
  <c r="E25" i="54"/>
  <c r="H446" i="54"/>
  <c r="E269" i="54"/>
  <c r="E271" i="54"/>
  <c r="E263" i="54"/>
  <c r="E265" i="54"/>
  <c r="G266" i="54"/>
  <c r="G280" i="54" s="1"/>
  <c r="G267" i="54" s="1"/>
  <c r="F501" i="54"/>
  <c r="E502" i="54"/>
  <c r="F496" i="54"/>
  <c r="E501" i="54"/>
  <c r="I495" i="54"/>
  <c r="I447" i="54"/>
  <c r="H266" i="54"/>
  <c r="H280" i="54" s="1"/>
  <c r="H267" i="54" s="1"/>
  <c r="H146" i="44" s="1"/>
  <c r="F20" i="54"/>
  <c r="D37" i="15" s="1"/>
  <c r="H17" i="54"/>
  <c r="T8" i="56" s="1"/>
  <c r="N8" i="56" s="1"/>
  <c r="E94" i="54"/>
  <c r="G22" i="54"/>
  <c r="E28" i="54"/>
  <c r="E320" i="54"/>
  <c r="F450" i="54"/>
  <c r="R192" i="56" s="1"/>
  <c r="H495" i="54"/>
  <c r="E175" i="44" l="1"/>
  <c r="E29" i="44" s="1"/>
  <c r="E453" i="54"/>
  <c r="I71" i="44"/>
  <c r="I13" i="44" s="1"/>
  <c r="I21" i="44" s="1"/>
  <c r="E79" i="44"/>
  <c r="Q232" i="56"/>
  <c r="G259" i="54"/>
  <c r="G146" i="44"/>
  <c r="H138" i="44"/>
  <c r="H145" i="44"/>
  <c r="E449" i="54"/>
  <c r="H259" i="54"/>
  <c r="F13" i="57"/>
  <c r="F9" i="57" s="1"/>
  <c r="Q191" i="56"/>
  <c r="O141" i="56"/>
  <c r="K82" i="56"/>
  <c r="Q222" i="56"/>
  <c r="D21" i="31"/>
  <c r="M79" i="56"/>
  <c r="D23" i="31"/>
  <c r="Q194" i="56"/>
  <c r="H10" i="54"/>
  <c r="T9" i="56"/>
  <c r="N9" i="56" s="1"/>
  <c r="D46" i="15"/>
  <c r="U8" i="56"/>
  <c r="O8" i="56" s="1"/>
  <c r="K124" i="56"/>
  <c r="E47" i="44"/>
  <c r="S111" i="56"/>
  <c r="M236" i="56"/>
  <c r="Q236" i="56"/>
  <c r="Q235" i="56" s="1"/>
  <c r="S235" i="56"/>
  <c r="M105" i="56"/>
  <c r="K105" i="56" s="1"/>
  <c r="Q105" i="56"/>
  <c r="Q127" i="56"/>
  <c r="L222" i="56"/>
  <c r="N111" i="56"/>
  <c r="T111" i="56"/>
  <c r="M110" i="56"/>
  <c r="Q110" i="56"/>
  <c r="T141" i="56"/>
  <c r="N142" i="56"/>
  <c r="Q192" i="56"/>
  <c r="L192" i="56"/>
  <c r="O79" i="56"/>
  <c r="E451" i="54"/>
  <c r="L31" i="56"/>
  <c r="M232" i="56"/>
  <c r="K233" i="56"/>
  <c r="K232" i="56" s="1"/>
  <c r="K195" i="56"/>
  <c r="K194" i="56" s="1"/>
  <c r="L194" i="56"/>
  <c r="O236" i="56"/>
  <c r="O235" i="56" s="1"/>
  <c r="U235" i="56"/>
  <c r="L220" i="56"/>
  <c r="Q220" i="56"/>
  <c r="Q218" i="56" s="1"/>
  <c r="R218" i="56"/>
  <c r="K224" i="56"/>
  <c r="K222" i="56" s="1"/>
  <c r="M222" i="56"/>
  <c r="M104" i="56"/>
  <c r="S103" i="56"/>
  <c r="Q104" i="56"/>
  <c r="S107" i="56"/>
  <c r="U141" i="56"/>
  <c r="N236" i="56"/>
  <c r="N235" i="56" s="1"/>
  <c r="T235" i="56"/>
  <c r="M230" i="56"/>
  <c r="Q230" i="56"/>
  <c r="Q229" i="56" s="1"/>
  <c r="S229" i="56"/>
  <c r="T103" i="56"/>
  <c r="N104" i="56"/>
  <c r="N103" i="56" s="1"/>
  <c r="M144" i="56"/>
  <c r="K144" i="56" s="1"/>
  <c r="Q144" i="56"/>
  <c r="M143" i="56"/>
  <c r="K143" i="56" s="1"/>
  <c r="Q143" i="56"/>
  <c r="I446" i="54"/>
  <c r="O230" i="56"/>
  <c r="O229" i="56" s="1"/>
  <c r="U229" i="56"/>
  <c r="L193" i="56"/>
  <c r="K193" i="56" s="1"/>
  <c r="Q193" i="56"/>
  <c r="T35" i="56"/>
  <c r="M142" i="56"/>
  <c r="S141" i="56"/>
  <c r="Q142" i="56"/>
  <c r="N230" i="56"/>
  <c r="N229" i="56" s="1"/>
  <c r="T229" i="56"/>
  <c r="Q227" i="56"/>
  <c r="Q226" i="56" s="1"/>
  <c r="M227" i="56"/>
  <c r="S226" i="56"/>
  <c r="K128" i="56"/>
  <c r="K127" i="56" s="1"/>
  <c r="L127" i="56"/>
  <c r="L125" i="56"/>
  <c r="K125" i="56" s="1"/>
  <c r="Q125" i="56"/>
  <c r="Q123" i="56" s="1"/>
  <c r="M108" i="56"/>
  <c r="K108" i="56" s="1"/>
  <c r="Q108" i="56"/>
  <c r="R190" i="56"/>
  <c r="H11" i="54"/>
  <c r="T10" i="56"/>
  <c r="N10" i="56" s="1"/>
  <c r="U35" i="56"/>
  <c r="O227" i="56"/>
  <c r="O226" i="56" s="1"/>
  <c r="U226" i="56"/>
  <c r="F15" i="54"/>
  <c r="D32" i="15" s="1"/>
  <c r="S35" i="56"/>
  <c r="N227" i="56"/>
  <c r="N226" i="56" s="1"/>
  <c r="T226" i="56"/>
  <c r="M112" i="56"/>
  <c r="K112" i="56" s="1"/>
  <c r="Q112" i="56"/>
  <c r="N107" i="56"/>
  <c r="T107" i="56"/>
  <c r="M83" i="56"/>
  <c r="L15" i="56"/>
  <c r="K39" i="56"/>
  <c r="Q31" i="56"/>
  <c r="L39" i="56"/>
  <c r="F16" i="54"/>
  <c r="R35" i="56"/>
  <c r="K32" i="56"/>
  <c r="K31" i="56" s="1"/>
  <c r="D35" i="15"/>
  <c r="R9" i="56"/>
  <c r="L9" i="56" s="1"/>
  <c r="Q37" i="56"/>
  <c r="L37" i="56"/>
  <c r="K37" i="56" s="1"/>
  <c r="K36" i="56"/>
  <c r="E70" i="44"/>
  <c r="K13" i="56"/>
  <c r="K14" i="56"/>
  <c r="E159" i="44"/>
  <c r="E157" i="44"/>
  <c r="F68" i="44"/>
  <c r="E160" i="44"/>
  <c r="H9" i="54"/>
  <c r="E32" i="14" s="1"/>
  <c r="D42" i="15"/>
  <c r="F11" i="54"/>
  <c r="E26" i="14" s="1"/>
  <c r="D36" i="15"/>
  <c r="I11" i="54"/>
  <c r="E38" i="14" s="1"/>
  <c r="D48" i="15"/>
  <c r="F13" i="54"/>
  <c r="E28" i="14" s="1"/>
  <c r="D38" i="15"/>
  <c r="E450" i="54"/>
  <c r="D22" i="31"/>
  <c r="I10" i="54"/>
  <c r="E37" i="14" s="1"/>
  <c r="D47" i="15"/>
  <c r="I13" i="54"/>
  <c r="E40" i="14" s="1"/>
  <c r="D50" i="15"/>
  <c r="H169" i="44"/>
  <c r="H24" i="44"/>
  <c r="H23" i="44" s="1"/>
  <c r="E171" i="44"/>
  <c r="E25" i="44" s="1"/>
  <c r="G25" i="44"/>
  <c r="G23" i="44" s="1"/>
  <c r="K80" i="56"/>
  <c r="K27" i="56"/>
  <c r="I12" i="54"/>
  <c r="E39" i="14" s="1"/>
  <c r="D49" i="15"/>
  <c r="E176" i="44"/>
  <c r="E30" i="44" s="1"/>
  <c r="I30" i="44"/>
  <c r="I23" i="44" s="1"/>
  <c r="K16" i="56"/>
  <c r="Q12" i="56"/>
  <c r="Q11" i="56" s="1"/>
  <c r="L12" i="56"/>
  <c r="L11" i="56" s="1"/>
  <c r="K81" i="56"/>
  <c r="F9" i="54"/>
  <c r="E24" i="14" s="1"/>
  <c r="D34" i="15"/>
  <c r="F71" i="44"/>
  <c r="E89" i="54"/>
  <c r="K84" i="56"/>
  <c r="F48" i="57"/>
  <c r="F11" i="57" s="1"/>
  <c r="I72" i="44"/>
  <c r="I14" i="44" s="1"/>
  <c r="G67" i="44"/>
  <c r="G9" i="44" s="1"/>
  <c r="E23" i="54"/>
  <c r="E114" i="44"/>
  <c r="E113" i="44" s="1"/>
  <c r="F113" i="44"/>
  <c r="F186" i="44"/>
  <c r="E194" i="44"/>
  <c r="F193" i="44"/>
  <c r="H68" i="44"/>
  <c r="H10" i="44" s="1"/>
  <c r="H18" i="44" s="1"/>
  <c r="E100" i="44"/>
  <c r="H73" i="44"/>
  <c r="F105" i="44"/>
  <c r="F98" i="44"/>
  <c r="E106" i="44"/>
  <c r="F74" i="44"/>
  <c r="F81" i="44"/>
  <c r="E82" i="44"/>
  <c r="E81" i="44" s="1"/>
  <c r="F69" i="44"/>
  <c r="E201" i="44"/>
  <c r="E221" i="44"/>
  <c r="G169" i="44"/>
  <c r="E170" i="44"/>
  <c r="E24" i="44" s="1"/>
  <c r="F191" i="44"/>
  <c r="E191" i="44" s="1"/>
  <c r="E199" i="44"/>
  <c r="F189" i="44"/>
  <c r="E189" i="44" s="1"/>
  <c r="E197" i="44"/>
  <c r="F187" i="44"/>
  <c r="E195" i="44"/>
  <c r="F99" i="44"/>
  <c r="E107" i="44"/>
  <c r="E105" i="44" s="1"/>
  <c r="F192" i="44"/>
  <c r="E192" i="44" s="1"/>
  <c r="E200" i="44"/>
  <c r="F190" i="44"/>
  <c r="E190" i="44" s="1"/>
  <c r="E198" i="44"/>
  <c r="F188" i="44"/>
  <c r="E188" i="44" s="1"/>
  <c r="E196" i="44"/>
  <c r="F153" i="44"/>
  <c r="E156" i="44"/>
  <c r="I73" i="44"/>
  <c r="F213" i="44"/>
  <c r="E214" i="44"/>
  <c r="E213" i="44" s="1"/>
  <c r="E161" i="44"/>
  <c r="G69" i="44"/>
  <c r="G11" i="44" s="1"/>
  <c r="G19" i="44" s="1"/>
  <c r="E101" i="44"/>
  <c r="G97" i="44"/>
  <c r="G71" i="44"/>
  <c r="G13" i="44" s="1"/>
  <c r="G21" i="44" s="1"/>
  <c r="E103" i="44"/>
  <c r="E177" i="44"/>
  <c r="H69" i="44"/>
  <c r="H11" i="44" s="1"/>
  <c r="H19" i="44" s="1"/>
  <c r="H97" i="44"/>
  <c r="K85" i="56"/>
  <c r="I9" i="54"/>
  <c r="E36" i="14" s="1"/>
  <c r="I69" i="44"/>
  <c r="I11" i="44" s="1"/>
  <c r="I19" i="44" s="1"/>
  <c r="E173" i="44"/>
  <c r="I68" i="44"/>
  <c r="I10" i="44" s="1"/>
  <c r="I18" i="44" s="1"/>
  <c r="E172" i="44"/>
  <c r="E26" i="44" s="1"/>
  <c r="I169" i="44"/>
  <c r="E360" i="54"/>
  <c r="H279" i="54"/>
  <c r="G279" i="54"/>
  <c r="F8" i="57"/>
  <c r="E51" i="57"/>
  <c r="F47" i="57"/>
  <c r="E47" i="57" s="1"/>
  <c r="N145" i="56"/>
  <c r="M145" i="56"/>
  <c r="K146" i="56"/>
  <c r="K145" i="56" s="1"/>
  <c r="Q145" i="56"/>
  <c r="F22" i="54"/>
  <c r="E22" i="54" s="1"/>
  <c r="E300" i="54"/>
  <c r="I266" i="54"/>
  <c r="I280" i="54" s="1"/>
  <c r="E95" i="54"/>
  <c r="G21" i="54"/>
  <c r="E495" i="54"/>
  <c r="F495" i="54"/>
  <c r="E496" i="54"/>
  <c r="F447" i="54"/>
  <c r="D19" i="31" s="1"/>
  <c r="E261" i="54"/>
  <c r="G17" i="54"/>
  <c r="S8" i="56" s="1"/>
  <c r="M8" i="56" s="1"/>
  <c r="F12" i="54"/>
  <c r="E27" i="14" s="1"/>
  <c r="G19" i="54"/>
  <c r="S10" i="56" s="1"/>
  <c r="M10" i="56" s="1"/>
  <c r="F10" i="54"/>
  <c r="E25" i="14" s="1"/>
  <c r="E187" i="44" l="1"/>
  <c r="G17" i="44"/>
  <c r="F12" i="44"/>
  <c r="F20" i="44" s="1"/>
  <c r="G138" i="44"/>
  <c r="G145" i="44"/>
  <c r="I22" i="44"/>
  <c r="F10" i="57"/>
  <c r="E280" i="54"/>
  <c r="I267" i="54"/>
  <c r="I146" i="44" s="1"/>
  <c r="E146" i="44" s="1"/>
  <c r="E145" i="44" s="1"/>
  <c r="O7" i="56"/>
  <c r="U7" i="56" s="1"/>
  <c r="E72" i="44"/>
  <c r="Q190" i="56"/>
  <c r="Q141" i="56"/>
  <c r="Q107" i="56"/>
  <c r="E48" i="57"/>
  <c r="Q111" i="56"/>
  <c r="K230" i="56"/>
  <c r="K229" i="56" s="1"/>
  <c r="M229" i="56"/>
  <c r="L190" i="56"/>
  <c r="K192" i="56"/>
  <c r="K190" i="56" s="1"/>
  <c r="K123" i="56"/>
  <c r="M141" i="56"/>
  <c r="M103" i="56"/>
  <c r="K104" i="56"/>
  <c r="K103" i="56" s="1"/>
  <c r="M107" i="56"/>
  <c r="K110" i="56"/>
  <c r="K227" i="56"/>
  <c r="K226" i="56" s="1"/>
  <c r="M226" i="56"/>
  <c r="K220" i="56"/>
  <c r="K218" i="56" s="1"/>
  <c r="L218" i="56"/>
  <c r="K142" i="56"/>
  <c r="K141" i="56" s="1"/>
  <c r="N141" i="56"/>
  <c r="M235" i="56"/>
  <c r="K236" i="56"/>
  <c r="K235" i="56" s="1"/>
  <c r="M111" i="56"/>
  <c r="K111" i="56"/>
  <c r="D18" i="31"/>
  <c r="D16" i="31" s="1"/>
  <c r="Q103" i="56"/>
  <c r="L123" i="56"/>
  <c r="K15" i="56"/>
  <c r="D33" i="15"/>
  <c r="D31" i="15" s="1"/>
  <c r="F8" i="54"/>
  <c r="E23" i="14" s="1"/>
  <c r="K35" i="56"/>
  <c r="Q35" i="56"/>
  <c r="E153" i="44"/>
  <c r="E71" i="44"/>
  <c r="E69" i="44"/>
  <c r="E27" i="44"/>
  <c r="K12" i="56"/>
  <c r="K11" i="56" s="1"/>
  <c r="F7" i="57"/>
  <c r="F6" i="57" s="1"/>
  <c r="E193" i="44"/>
  <c r="F10" i="44"/>
  <c r="F18" i="44" s="1"/>
  <c r="F13" i="44"/>
  <c r="F21" i="44" s="1"/>
  <c r="E21" i="44" s="1"/>
  <c r="E99" i="44"/>
  <c r="E67" i="44" s="1"/>
  <c r="F67" i="44"/>
  <c r="F9" i="44" s="1"/>
  <c r="F73" i="44"/>
  <c r="F66" i="44"/>
  <c r="F8" i="44" s="1"/>
  <c r="F16" i="44" s="1"/>
  <c r="E74" i="44"/>
  <c r="F97" i="44"/>
  <c r="E98" i="44"/>
  <c r="E186" i="44"/>
  <c r="E185" i="44" s="1"/>
  <c r="F185" i="44"/>
  <c r="F14" i="44"/>
  <c r="F22" i="44" s="1"/>
  <c r="E22" i="44" s="1"/>
  <c r="F11" i="44"/>
  <c r="F19" i="44" s="1"/>
  <c r="E169" i="44"/>
  <c r="E68" i="44"/>
  <c r="I279" i="54"/>
  <c r="E279" i="54" s="1"/>
  <c r="E266" i="54"/>
  <c r="G11" i="54"/>
  <c r="E11" i="54" s="1"/>
  <c r="E19" i="54"/>
  <c r="G9" i="54"/>
  <c r="E17" i="54"/>
  <c r="E446" i="54"/>
  <c r="F446" i="54"/>
  <c r="E447" i="54"/>
  <c r="G13" i="54"/>
  <c r="E13" i="54" s="1"/>
  <c r="E21" i="54"/>
  <c r="F17" i="44" l="1"/>
  <c r="E17" i="44" s="1"/>
  <c r="E13" i="44"/>
  <c r="E12" i="44"/>
  <c r="E20" i="44" s="1"/>
  <c r="I138" i="44"/>
  <c r="E138" i="44" s="1"/>
  <c r="E137" i="44" s="1"/>
  <c r="I145" i="44"/>
  <c r="E97" i="44"/>
  <c r="E10" i="44"/>
  <c r="I259" i="54"/>
  <c r="E259" i="54" s="1"/>
  <c r="E267" i="54"/>
  <c r="M7" i="56"/>
  <c r="S7" i="56" s="1"/>
  <c r="K107" i="56"/>
  <c r="E23" i="44"/>
  <c r="E18" i="44"/>
  <c r="L35" i="56"/>
  <c r="L7" i="56" s="1"/>
  <c r="R7" i="56" s="1"/>
  <c r="E11" i="44"/>
  <c r="E9" i="44"/>
  <c r="E14" i="44"/>
  <c r="E9" i="54"/>
  <c r="E44" i="14"/>
  <c r="D54" i="15"/>
  <c r="E59" i="44"/>
  <c r="E73" i="44"/>
  <c r="H137" i="44"/>
  <c r="H65" i="44" s="1"/>
  <c r="H66" i="44"/>
  <c r="H8" i="44" s="1"/>
  <c r="H16" i="44" s="1"/>
  <c r="F65" i="44"/>
  <c r="G137" i="44"/>
  <c r="G65" i="44" s="1"/>
  <c r="G66" i="44"/>
  <c r="G8" i="44" s="1"/>
  <c r="G16" i="44" s="1"/>
  <c r="F7" i="44"/>
  <c r="H274" i="54"/>
  <c r="G15" i="54"/>
  <c r="H258" i="54"/>
  <c r="E264" i="54"/>
  <c r="G20" i="54"/>
  <c r="E262" i="54"/>
  <c r="G18" i="54"/>
  <c r="I15" i="54" l="1"/>
  <c r="D44" i="15" s="1"/>
  <c r="S9" i="56"/>
  <c r="M9" i="56" s="1"/>
  <c r="E19" i="44"/>
  <c r="G16" i="54"/>
  <c r="F15" i="44"/>
  <c r="G7" i="44"/>
  <c r="H7" i="44"/>
  <c r="H15" i="44"/>
  <c r="E57" i="44"/>
  <c r="E65" i="44"/>
  <c r="I137" i="44"/>
  <c r="I65" i="44" s="1"/>
  <c r="I66" i="44"/>
  <c r="I8" i="44" s="1"/>
  <c r="I16" i="44" s="1"/>
  <c r="E66" i="44"/>
  <c r="G258" i="54"/>
  <c r="G274" i="54"/>
  <c r="E275" i="54"/>
  <c r="I274" i="54"/>
  <c r="E276" i="54"/>
  <c r="G7" i="54"/>
  <c r="G10" i="54"/>
  <c r="E10" i="54" s="1"/>
  <c r="E18" i="54"/>
  <c r="G12" i="54"/>
  <c r="E12" i="54" s="1"/>
  <c r="E20" i="54"/>
  <c r="I7" i="54" l="1"/>
  <c r="E34" i="14" s="1"/>
  <c r="G8" i="54"/>
  <c r="G6" i="54" s="1"/>
  <c r="I16" i="54"/>
  <c r="G14" i="54"/>
  <c r="E55" i="44"/>
  <c r="G15" i="44"/>
  <c r="I7" i="44"/>
  <c r="I15" i="44"/>
  <c r="D52" i="15"/>
  <c r="E42" i="14"/>
  <c r="E8" i="44"/>
  <c r="E7" i="44" s="1"/>
  <c r="I258" i="54"/>
  <c r="E258" i="54" s="1"/>
  <c r="E274" i="54"/>
  <c r="D53" i="15" l="1"/>
  <c r="D51" i="15" s="1"/>
  <c r="E43" i="14"/>
  <c r="D41" i="14" s="1"/>
  <c r="I14" i="54"/>
  <c r="I8" i="54"/>
  <c r="I6" i="54" s="1"/>
  <c r="D45" i="15"/>
  <c r="D43" i="15" s="1"/>
  <c r="E16" i="44"/>
  <c r="E139" i="57"/>
  <c r="H138" i="57"/>
  <c r="H137" i="57" s="1"/>
  <c r="G138" i="57"/>
  <c r="G137" i="57" s="1"/>
  <c r="G11" i="57"/>
  <c r="B29" i="53"/>
  <c r="B27" i="53"/>
  <c r="B16" i="53"/>
  <c r="B12" i="53"/>
  <c r="B8" i="53"/>
  <c r="B7" i="53"/>
  <c r="B26" i="53"/>
  <c r="B11" i="53"/>
  <c r="H136" i="57" l="1"/>
  <c r="H110" i="57"/>
  <c r="H96" i="57" s="1"/>
  <c r="H13" i="57" s="1"/>
  <c r="H9" i="57" s="1"/>
  <c r="G136" i="57"/>
  <c r="G110" i="57"/>
  <c r="E35" i="14"/>
  <c r="D33" i="14" s="1"/>
  <c r="I138" i="57"/>
  <c r="I11" i="57"/>
  <c r="G7" i="57"/>
  <c r="G96" i="57" l="1"/>
  <c r="H135" i="57"/>
  <c r="H109" i="57"/>
  <c r="E138" i="57"/>
  <c r="I137" i="57"/>
  <c r="G109" i="57"/>
  <c r="G135" i="57"/>
  <c r="I7" i="57"/>
  <c r="G13" i="57" l="1"/>
  <c r="G95" i="57"/>
  <c r="G107" i="57"/>
  <c r="H95" i="57"/>
  <c r="H12" i="57" s="1"/>
  <c r="H8" i="57" s="1"/>
  <c r="H107" i="57"/>
  <c r="I136" i="57"/>
  <c r="I110" i="57"/>
  <c r="E137" i="57"/>
  <c r="C12" i="14"/>
  <c r="C11" i="14"/>
  <c r="C10" i="14"/>
  <c r="C9" i="14"/>
  <c r="B15" i="29"/>
  <c r="B12" i="29"/>
  <c r="D8" i="29"/>
  <c r="D7" i="29" s="1"/>
  <c r="E8" i="29"/>
  <c r="E7" i="29" s="1"/>
  <c r="F8" i="29"/>
  <c r="F7" i="29" s="1"/>
  <c r="G8" i="29"/>
  <c r="G7" i="29" s="1"/>
  <c r="H8" i="29"/>
  <c r="H7" i="29" s="1"/>
  <c r="I8" i="29"/>
  <c r="I7" i="29" s="1"/>
  <c r="C9" i="29"/>
  <c r="B9" i="29" s="1"/>
  <c r="B10" i="29"/>
  <c r="B11" i="29"/>
  <c r="C13" i="29"/>
  <c r="B13" i="29" s="1"/>
  <c r="B14" i="29"/>
  <c r="B16" i="29"/>
  <c r="B17" i="29"/>
  <c r="B18" i="29"/>
  <c r="C19" i="29"/>
  <c r="B19" i="29" s="1"/>
  <c r="B20" i="29"/>
  <c r="B21" i="29"/>
  <c r="B22" i="29"/>
  <c r="F43" i="14"/>
  <c r="F44" i="14"/>
  <c r="I96" i="57" l="1"/>
  <c r="E110" i="57"/>
  <c r="G9" i="57"/>
  <c r="G93" i="57"/>
  <c r="G12" i="57"/>
  <c r="I109" i="57"/>
  <c r="I135" i="57"/>
  <c r="E135" i="57" s="1"/>
  <c r="E136" i="57"/>
  <c r="H102" i="57"/>
  <c r="H196" i="54"/>
  <c r="C8" i="29"/>
  <c r="G8" i="57" l="1"/>
  <c r="G10" i="57"/>
  <c r="I13" i="57"/>
  <c r="E96" i="57"/>
  <c r="I95" i="57"/>
  <c r="I107" i="57"/>
  <c r="E107" i="57" s="1"/>
  <c r="E109" i="57"/>
  <c r="B8" i="29"/>
  <c r="B7" i="29" s="1"/>
  <c r="C7" i="29"/>
  <c r="H195" i="54" s="1"/>
  <c r="H187" i="54" s="1"/>
  <c r="H179" i="54" s="1"/>
  <c r="H15" i="54" s="1"/>
  <c r="D40" i="15" s="1"/>
  <c r="H188" i="54"/>
  <c r="H180" i="54" s="1"/>
  <c r="E196" i="54"/>
  <c r="H98" i="57"/>
  <c r="H101" i="57"/>
  <c r="E101" i="57" s="1"/>
  <c r="E102" i="57"/>
  <c r="I93" i="57" l="1"/>
  <c r="I12" i="57"/>
  <c r="E95" i="57"/>
  <c r="I9" i="57"/>
  <c r="E9" i="57" s="1"/>
  <c r="E13" i="57"/>
  <c r="G6" i="57"/>
  <c r="E195" i="54"/>
  <c r="H194" i="54"/>
  <c r="E194" i="54" s="1"/>
  <c r="E187" i="54"/>
  <c r="H94" i="57"/>
  <c r="H97" i="57"/>
  <c r="E97" i="57" s="1"/>
  <c r="H178" i="54"/>
  <c r="H186" i="54"/>
  <c r="E186" i="54" s="1"/>
  <c r="E98" i="57"/>
  <c r="E188" i="54"/>
  <c r="I8" i="57" l="1"/>
  <c r="I10" i="57"/>
  <c r="E12" i="57"/>
  <c r="H16" i="54"/>
  <c r="H93" i="57"/>
  <c r="E93" i="57" s="1"/>
  <c r="E94" i="57"/>
  <c r="H11" i="57"/>
  <c r="Q83" i="56"/>
  <c r="T83" i="56"/>
  <c r="H7" i="54"/>
  <c r="E30" i="14" s="1"/>
  <c r="E180" i="54"/>
  <c r="I6" i="57" l="1"/>
  <c r="E8" i="57"/>
  <c r="K83" i="56"/>
  <c r="N83" i="56"/>
  <c r="D41" i="15"/>
  <c r="D39" i="15" s="1"/>
  <c r="D29" i="15" s="1"/>
  <c r="H14" i="54"/>
  <c r="H10" i="57"/>
  <c r="E10" i="57" s="1"/>
  <c r="H7" i="57"/>
  <c r="E11" i="57"/>
  <c r="T79" i="56"/>
  <c r="Q79" i="56"/>
  <c r="H8" i="54"/>
  <c r="E16" i="54"/>
  <c r="H6" i="57" l="1"/>
  <c r="E6" i="57" s="1"/>
  <c r="E7" i="57"/>
  <c r="K79" i="56"/>
  <c r="N79" i="56"/>
  <c r="N7" i="56" s="1"/>
  <c r="E8" i="54"/>
  <c r="E31" i="14"/>
  <c r="D29" i="14" s="1"/>
  <c r="H6" i="54"/>
  <c r="T7" i="56" l="1"/>
  <c r="Q7" i="56" s="1"/>
  <c r="K7" i="56"/>
  <c r="E205" i="54" l="1"/>
  <c r="F178" i="54" l="1"/>
  <c r="E178" i="54" s="1"/>
  <c r="E179" i="54"/>
  <c r="F14" i="54" l="1"/>
  <c r="E14" i="54" s="1"/>
  <c r="E15" i="54"/>
  <c r="F7" i="54"/>
  <c r="E22" i="14" s="1"/>
  <c r="D21" i="14" s="1"/>
  <c r="F19" i="14" s="1"/>
  <c r="F6" i="54" l="1"/>
  <c r="E6" i="54" s="1"/>
  <c r="E7" i="54"/>
  <c r="C25" i="15"/>
  <c r="J11" i="55" s="1"/>
  <c r="K9" i="56" l="1"/>
  <c r="Q9" i="56"/>
  <c r="K10" i="56"/>
  <c r="Q10" i="56"/>
  <c r="K8" i="56"/>
  <c r="Q8" i="56"/>
  <c r="E15" i="44"/>
</calcChain>
</file>

<file path=xl/sharedStrings.xml><?xml version="1.0" encoding="utf-8"?>
<sst xmlns="http://schemas.openxmlformats.org/spreadsheetml/2006/main" count="1854" uniqueCount="709">
  <si>
    <t>-</t>
  </si>
  <si>
    <t>Комитет по развитию информационных технологий и связи Мурманской области, органы местного самоуправления</t>
  </si>
  <si>
    <t xml:space="preserve">Комитет по развитию информационных технологий и связи Мурманской области, Аппарат Правительства Мурманской области                                       </t>
  </si>
  <si>
    <t>Концепция построения единой портальной системы официальных интернет-ресурсов исполнительных органов государственной власти Мурманской области, её цели, принципы, механизмы реализации</t>
  </si>
  <si>
    <t>Постановление о контроле банка метаданных исключающих дублирование приобретения материалов ДЗЗ (для исполнительных органов власти и органов местного самоуправления) при размещении государственных и муниципальных заказов</t>
  </si>
  <si>
    <t>2017-2020</t>
  </si>
  <si>
    <t>КРИТиС</t>
  </si>
  <si>
    <t>Комитет по развитию информационных технологий и связи Мурманской области, Министерство имущественных отношений Мурманской области, Министерство строительства и территориального развития Мурманской области,  Министерство природных ресурсов и экологии Мурманской области, Комитет по обеспечению безопасности населения Мурманской области</t>
  </si>
  <si>
    <t>Комитет по развитию информационных технологий и связи Мурманской области, Министерство имущественных отношений Мурманской области, Министерство природных ресурсов и экологии Мурманской области,  Министерство строительства и территориального развития Мурманской области, Комитет по обеспечению безопасности населения Мурманской области</t>
  </si>
  <si>
    <t>тыс. рублей.</t>
  </si>
  <si>
    <t>1.5.1.3</t>
  </si>
  <si>
    <t>ФБ:</t>
  </si>
  <si>
    <t>1.6.1.8.</t>
  </si>
  <si>
    <t>1.2.1.8</t>
  </si>
  <si>
    <t>1.2.1.10</t>
  </si>
  <si>
    <t>1.2.1.11.</t>
  </si>
  <si>
    <t xml:space="preserve"> № п/п</t>
  </si>
  <si>
    <t>Объемы и источники финансирования (тыс. руб.)</t>
  </si>
  <si>
    <t>Годы реализации</t>
  </si>
  <si>
    <t>ОБ</t>
  </si>
  <si>
    <t>ФБ</t>
  </si>
  <si>
    <t>МБ</t>
  </si>
  <si>
    <t>ВБС</t>
  </si>
  <si>
    <t>Всего</t>
  </si>
  <si>
    <t>1.1.</t>
  </si>
  <si>
    <t>1.2.</t>
  </si>
  <si>
    <t>Соисполнители, участники</t>
  </si>
  <si>
    <t>1.</t>
  </si>
  <si>
    <t>2.</t>
  </si>
  <si>
    <t>2.1.</t>
  </si>
  <si>
    <t xml:space="preserve"> Срок выполнения</t>
  </si>
  <si>
    <t>2.2.</t>
  </si>
  <si>
    <t>№ п/п</t>
  </si>
  <si>
    <t>Ед. изм.</t>
  </si>
  <si>
    <t>Факт</t>
  </si>
  <si>
    <t>План</t>
  </si>
  <si>
    <t>1.1.1.</t>
  </si>
  <si>
    <t>1.1.2.</t>
  </si>
  <si>
    <t>2.1.1.</t>
  </si>
  <si>
    <t>Соисполнители, участники, исполнители</t>
  </si>
  <si>
    <t>По годам реализации</t>
  </si>
  <si>
    <t>Примечание</t>
  </si>
  <si>
    <t xml:space="preserve"> </t>
  </si>
  <si>
    <t xml:space="preserve">Автор замечания, предложения (наименование юр. лица/Ф.И.О. физ. лица) </t>
  </si>
  <si>
    <t xml:space="preserve"> Содержание замечания (предложения)</t>
  </si>
  <si>
    <t xml:space="preserve"> Результат рассмотрения (учтено/отклонено с обоснованием) </t>
  </si>
  <si>
    <t xml:space="preserve">Паспорт </t>
  </si>
  <si>
    <t>государственной программы Мурманской области</t>
  </si>
  <si>
    <t>Цели программы</t>
  </si>
  <si>
    <t>Задачи программы</t>
  </si>
  <si>
    <t>Целевые показатели программы</t>
  </si>
  <si>
    <t>Перечень подпрограмм</t>
  </si>
  <si>
    <t>Сроки и этапы реализации программы</t>
  </si>
  <si>
    <t>Финансовое обеспечение программы</t>
  </si>
  <si>
    <t>Ожидаемые конечные результаты реализации программы</t>
  </si>
  <si>
    <t>Ответственный исполнитель программы</t>
  </si>
  <si>
    <t>Цели подпрограммы</t>
  </si>
  <si>
    <t>Задачи подпрограммы</t>
  </si>
  <si>
    <t>Целевые показатели подпрограммы</t>
  </si>
  <si>
    <t>Сроки и этапы реализации подпрограммы</t>
  </si>
  <si>
    <t>Финансовое обеспечение подпрограммы</t>
  </si>
  <si>
    <t>Ответственный исполнитель подпрограммы</t>
  </si>
  <si>
    <t>Соисполнители подпрограммы</t>
  </si>
  <si>
    <t>Ожидаемые конечные результаты реализации подпрограммы</t>
  </si>
  <si>
    <t>Государственная программа, подпрограмма, муниципальное образование</t>
  </si>
  <si>
    <t xml:space="preserve">Ответственный исполнитель и соисполнители </t>
  </si>
  <si>
    <t xml:space="preserve">№ п/п </t>
  </si>
  <si>
    <t xml:space="preserve">Ожидаемые сроки принятия </t>
  </si>
  <si>
    <t>1.3.</t>
  </si>
  <si>
    <t>Таблица учета замечаний и (или) предложений по результатам проведения публичного обсуждения проекта государственной программы</t>
  </si>
  <si>
    <t>Соисполнитель, ответственный за выполнение показателя</t>
  </si>
  <si>
    <t>Государственная программа, подпрограмма, основное мероприятие, мероприятие</t>
  </si>
  <si>
    <t>2.2.1.</t>
  </si>
  <si>
    <t xml:space="preserve">Государственная программа "Информационное общество» </t>
  </si>
  <si>
    <t>ежегодно, декабрь</t>
  </si>
  <si>
    <t>Постановления, распоряжения       
Правительства      
Мурманской области</t>
  </si>
  <si>
    <t>Обеспечение преимущественно межведомственного и внутриведомственного документооборота в электронном виде</t>
  </si>
  <si>
    <t>Установление требований об организации межведомственного информационного взаимодействия при оказании услуг учреждениями и предприятиями, подведомственным органам власти</t>
  </si>
  <si>
    <t>Программа информатизации субъекта до 2018 г., с учетом концепции региональной информатизации</t>
  </si>
  <si>
    <t>Постановление Правительства Мурманской области</t>
  </si>
  <si>
    <t>Комитет по развитию информационных технологий и связи Мурманской области</t>
  </si>
  <si>
    <t>ГОБУ "МФЦ МО"</t>
  </si>
  <si>
    <t>в течение планового периода</t>
  </si>
  <si>
    <t xml:space="preserve">Приказы Комитета по развитию информационных технологий и связи Мурманской области </t>
  </si>
  <si>
    <t>Приказ Комитета по развитию информационных технологий и связи Мурманской области</t>
  </si>
  <si>
    <t>Исполнительные органы государственной власти Мурманской области</t>
  </si>
  <si>
    <t xml:space="preserve">Комитет по развитию информационных технологий и связи Мурманской области </t>
  </si>
  <si>
    <t xml:space="preserve">Комитет по развитию информационных технологий и связи Мурманской области     </t>
  </si>
  <si>
    <t>Об утверждении государственного задания на предоставление государственных и муниципальных услуг ГОБУ «МФЦ МО»</t>
  </si>
  <si>
    <t xml:space="preserve">Комитет по развитию информационных технологий и связи Мурманской области, Аппарат Правительства Мурманской области                                       
</t>
  </si>
  <si>
    <t>Стратегия развития предоставления государственных, муниципальных, социально-значимых услуг в электронном виде</t>
  </si>
  <si>
    <t xml:space="preserve">2014-2016 </t>
  </si>
  <si>
    <t xml:space="preserve">Комитет по развитию информационных технологий и связи Мурманской области                                       
</t>
  </si>
  <si>
    <t xml:space="preserve">Внесение изменений в действующие редакции НПА Мурманской области в сфере повышения качества предоставления государственных и муниципальных услуг 
</t>
  </si>
  <si>
    <t>Подпрограмма 1 «Развитие информационного общества и формирование электронного правительства»</t>
  </si>
  <si>
    <t>1.1.1.1.</t>
  </si>
  <si>
    <t>1.1.1.2.</t>
  </si>
  <si>
    <t>1.1.1.3.</t>
  </si>
  <si>
    <t>ГОАУ "Редакция газеты "Мурманский вестник"</t>
  </si>
  <si>
    <t>ГОАУ «Редакция газеты «Мурманский вестник».</t>
  </si>
  <si>
    <t xml:space="preserve">План реализации государственной программы "Информационное общество» </t>
  </si>
  <si>
    <t>%</t>
  </si>
  <si>
    <t>Аппарат Правительства Мурманской области</t>
  </si>
  <si>
    <t>Доля граждан, использующих механизм получения государственных и муниципальных услуг в электронной форме</t>
  </si>
  <si>
    <t>Время ожидания в очереди при обращении заявителя в орган государственной власти (орган местного самоуправления) для получения государственных (муниципальных) услуг</t>
  </si>
  <si>
    <t>мин.</t>
  </si>
  <si>
    <t xml:space="preserve">Государственная программа "Информационное общество" </t>
  </si>
  <si>
    <t>Министерство юстиции  Мурманской области</t>
  </si>
  <si>
    <t>Министерство строительства и территориального развития Мурманской области</t>
  </si>
  <si>
    <t xml:space="preserve"> ГОБУ "МФЦ МО"</t>
  </si>
  <si>
    <t>Ковдорский район</t>
  </si>
  <si>
    <t>ЗАТО Видяево</t>
  </si>
  <si>
    <t>ЗАТО Заозерск</t>
  </si>
  <si>
    <t>ЗАТО Александровск</t>
  </si>
  <si>
    <t>Ловозерский район</t>
  </si>
  <si>
    <t>Печенгский район</t>
  </si>
  <si>
    <t>Терский район</t>
  </si>
  <si>
    <t>ЗАТО Островной</t>
  </si>
  <si>
    <t xml:space="preserve">Подпрограмма 1 "Развитие информационного общества и формирование электронного правительства" </t>
  </si>
  <si>
    <t>обеспечение населения актуальной достоверной информацией о деятельности исполнительных органов власти Мурманской области</t>
  </si>
  <si>
    <t xml:space="preserve">Постановления   Правительства      
Мурманской области    </t>
  </si>
  <si>
    <t>ежегодно по конкретному конкурсу</t>
  </si>
  <si>
    <t xml:space="preserve">Аппарат Правительства Мурманской области   </t>
  </si>
  <si>
    <t>Актуализация положения о порядке аккредитации журналистов при Правительстве Мурманской области</t>
  </si>
  <si>
    <t>по мере необходимости</t>
  </si>
  <si>
    <t xml:space="preserve">Положения о проведении творческих конкурсов и составах комиссий по подведению итогов конкурсов – </t>
  </si>
  <si>
    <t>2014-2020</t>
  </si>
  <si>
    <t>подпрограммы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t>
  </si>
  <si>
    <t>создание новых рабочих мест в области использования спутниковых навигационных технологий и других результатов космической деятельности</t>
  </si>
  <si>
    <t>1.4.</t>
  </si>
  <si>
    <t>Подпрограмма 2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t>
  </si>
  <si>
    <t>Задача 2.2. Создание и развитие инфраструктуры пространственных данных Мурманской области</t>
  </si>
  <si>
    <t>Распоряжение ПМО</t>
  </si>
  <si>
    <t>Разработка или изменение  учредительных (уставных) документов организации выполняющей функции ЦКУ</t>
  </si>
  <si>
    <t>Задача 2.1. Создание и развитие Центра космических услуг Мурманской области</t>
  </si>
  <si>
    <t>2.1.1.1.</t>
  </si>
  <si>
    <t>2.2.1.1.</t>
  </si>
  <si>
    <t>2.2.1.2.</t>
  </si>
  <si>
    <t>2.2.1.3.</t>
  </si>
  <si>
    <t>2.2.1.4.</t>
  </si>
  <si>
    <t>тыс. рублей, из них:</t>
  </si>
  <si>
    <t xml:space="preserve">ОБ: </t>
  </si>
  <si>
    <t>2014 год:</t>
  </si>
  <si>
    <t>2015 год:</t>
  </si>
  <si>
    <t>2016 год:</t>
  </si>
  <si>
    <t>2017 год:</t>
  </si>
  <si>
    <t>2018 год:</t>
  </si>
  <si>
    <t>2019 год:</t>
  </si>
  <si>
    <t>тыс. рублей,</t>
  </si>
  <si>
    <t>2020 год:</t>
  </si>
  <si>
    <t>МБ:</t>
  </si>
  <si>
    <t>ВБС:</t>
  </si>
  <si>
    <t xml:space="preserve">   государственной программы Мурманской области</t>
  </si>
  <si>
    <t>Комитет по развитию информационных технологий и связи Мурманской области, Министерство имущественных отношений Мурманской области</t>
  </si>
  <si>
    <t xml:space="preserve"> Информационное общество</t>
  </si>
  <si>
    <t>Государственная программа "Информационное общество"</t>
  </si>
  <si>
    <t>тыс. рублей, в том числе:</t>
  </si>
  <si>
    <t>Всего по подпрограмме</t>
  </si>
  <si>
    <t xml:space="preserve"> в том числе:</t>
  </si>
  <si>
    <t>Комитет по развитию информационных технологий и связи области</t>
  </si>
  <si>
    <t>О Регистрации ИС Геоинформационная система МО</t>
  </si>
  <si>
    <t>2016-2018</t>
  </si>
  <si>
    <t>О создании ЦКУ или возложении обязанностей ЦКУ на действующее учреждение (предприятие)</t>
  </si>
  <si>
    <t>Министерство имущественных отношений МО</t>
  </si>
  <si>
    <t>2015-2020</t>
  </si>
  <si>
    <t xml:space="preserve">Приложение  №   8 </t>
  </si>
  <si>
    <t>Соглашение об информационном взаимодействии регионального оператора инфраструктура пространственных данных c потребителями пространственных данных на территории Мурманской области</t>
  </si>
  <si>
    <t>1.1.2.1.</t>
  </si>
  <si>
    <t>2014-2015</t>
  </si>
  <si>
    <t>2016-2020</t>
  </si>
  <si>
    <t>1.1.2.2.</t>
  </si>
  <si>
    <t>1.1.2.3.</t>
  </si>
  <si>
    <t>1.2.1.</t>
  </si>
  <si>
    <t>1.2.1.1.</t>
  </si>
  <si>
    <t>1.2.1.2.</t>
  </si>
  <si>
    <t>1.2.1.3.</t>
  </si>
  <si>
    <t>1.2.1.4.</t>
  </si>
  <si>
    <t>1.2.1.5.</t>
  </si>
  <si>
    <t>1.2.1.6.</t>
  </si>
  <si>
    <t>1.2.1.7.</t>
  </si>
  <si>
    <t>1.2.1.9.</t>
  </si>
  <si>
    <t>Задача 1.2. Развитие архитектуры электронного правительства</t>
  </si>
  <si>
    <t>1.3.1.</t>
  </si>
  <si>
    <t>1.3.1.1.</t>
  </si>
  <si>
    <t>1.3.1.2.</t>
  </si>
  <si>
    <t>1.3.2.</t>
  </si>
  <si>
    <t>1.3.2.1.</t>
  </si>
  <si>
    <t>1.3.2.2.</t>
  </si>
  <si>
    <t>1.4.1.</t>
  </si>
  <si>
    <t>1.4.1.2.</t>
  </si>
  <si>
    <t>1.5.</t>
  </si>
  <si>
    <t>1.5.1.</t>
  </si>
  <si>
    <t>1.5.1.1.</t>
  </si>
  <si>
    <t>1.5.1.2.</t>
  </si>
  <si>
    <t>1.5.1.4.</t>
  </si>
  <si>
    <t>1.6.</t>
  </si>
  <si>
    <t xml:space="preserve">Задача 1.6. Обеспечение населения актуальной достоверной информацией о деятельности исполнительных органов власти </t>
  </si>
  <si>
    <t>1.6.1.</t>
  </si>
  <si>
    <t>1.6.1.1.</t>
  </si>
  <si>
    <t>1.6.1.2.</t>
  </si>
  <si>
    <t>1.6.1.3.</t>
  </si>
  <si>
    <t>1.6.1.4.</t>
  </si>
  <si>
    <t>1.6.1.5.</t>
  </si>
  <si>
    <t>1.6.1.6.</t>
  </si>
  <si>
    <t xml:space="preserve">2014-2020 </t>
  </si>
  <si>
    <t>1.6.1.7.</t>
  </si>
  <si>
    <t>Приложение № 13</t>
  </si>
  <si>
    <t>г. Полярные Зори с подведомственной территорией</t>
  </si>
  <si>
    <t>г. Мончегорск с подведомственной территорией</t>
  </si>
  <si>
    <t>г. Апатиты с подведомственной территорией</t>
  </si>
  <si>
    <t>г. Кировск с подведомственной территорией</t>
  </si>
  <si>
    <t>Объемы финансирования за счёт средств местных бюджетов, тыс. рублей</t>
  </si>
  <si>
    <t>Финансовое обеспечение государственной программы  за счёт местных бюджетов</t>
  </si>
  <si>
    <t>подпрограммы "Развитие информационного общества и формирование электронного правительства"</t>
  </si>
  <si>
    <t>Методики по отдельным направлениям развития архивного дела. Совершенствование методологии организации хранения, комплектования, учета и использования документов Архивного фонда Мурманской области</t>
  </si>
  <si>
    <t>Приказы Комитета по развитию информационных технологий и связи Мурманской области</t>
  </si>
  <si>
    <t>Регламент определяющий правила работы с геоинформационной системой  инфраструктуры пространственных данных</t>
  </si>
  <si>
    <t>тыс. рублей</t>
  </si>
  <si>
    <t xml:space="preserve">Комитет по развитию информационных технологий и связи Мурманской области, Министерство труда и социального развития Мурманской области, </t>
  </si>
  <si>
    <t xml:space="preserve">Повышение качества жизни граждан, проживающих в Мурманской области, на основе использования современных информационных и телекоммуникационных технологий и результатов космической деятельности </t>
  </si>
  <si>
    <t>1.6.1.9.</t>
  </si>
  <si>
    <t>Приложение 12а к Методическим указаниям</t>
  </si>
  <si>
    <t>Справка о внесении изменений в показатели государственной программы</t>
  </si>
  <si>
    <t>Действующая редакция (только в части внесения изменений)**</t>
  </si>
  <si>
    <t>Причины внесения изменений</t>
  </si>
  <si>
    <t>Наименование подпрограммы, задачи, показателя</t>
  </si>
  <si>
    <t>* При изменении нумерации показателей указывается № показателя в действующей редакции/ № показателя в новой редакции</t>
  </si>
  <si>
    <t>Отклонение</t>
  </si>
  <si>
    <t>* - предусматривается включение средств на софинансирование при рассмотрении бюджета 2015  года</t>
  </si>
  <si>
    <r>
      <t xml:space="preserve">Задача 1.1 Развитие современной информационной и телекоммуникационной инфраструктуры исполнительных органов государственной власти и органов местного самоуправления </t>
    </r>
    <r>
      <rPr>
        <b/>
        <sz val="13"/>
        <color indexed="40"/>
        <rFont val="Times New Roman"/>
        <family val="1"/>
        <charset val="204"/>
      </rPr>
      <t/>
    </r>
  </si>
  <si>
    <r>
      <rPr>
        <b/>
        <sz val="13"/>
        <rFont val="Times New Roman"/>
        <family val="1"/>
        <charset val="204"/>
      </rPr>
      <t>Основное мероприятие</t>
    </r>
    <r>
      <rPr>
        <sz val="13"/>
        <rFont val="Times New Roman"/>
        <family val="1"/>
        <charset val="204"/>
      </rPr>
      <t xml:space="preserve">. Развитие инфокоммуникационных компонентов электронного правительства </t>
    </r>
  </si>
  <si>
    <t>Аппарат Правительства Мурманской области, ГОБУ «Управление по обеспечению деятельности Правительства Мурманской области»</t>
  </si>
  <si>
    <t>1.6.1.10.</t>
  </si>
  <si>
    <t>ГОАУ «Редакция газеты «Мурманский вестник»</t>
  </si>
  <si>
    <t>г. Оленегорск с подведомственной территорией</t>
  </si>
  <si>
    <t>ЗАТО г. Североморск</t>
  </si>
  <si>
    <t>Доля исполнительных органов государственной власти и органов местного самоуправления области, имеющих доступ к геоинформационной системе</t>
  </si>
  <si>
    <t>"Информационное общество"</t>
  </si>
  <si>
    <t>увеличение доли муниципальных образований, покрытых сигналом высокоточного позиционирования на основе технологий ГЛОНАСС/GPS к концу 2020 года до 100 %;</t>
  </si>
  <si>
    <t>Приложение 3 к Методическим указаниям</t>
  </si>
  <si>
    <t>Перечень показателей государственной программы</t>
  </si>
  <si>
    <t>Государственная программа, подпрограмма, показатель</t>
  </si>
  <si>
    <t>Направленность*</t>
  </si>
  <si>
    <t>Значение показателя**</t>
  </si>
  <si>
    <t>0.1</t>
  </si>
  <si>
    <t>ö</t>
  </si>
  <si>
    <t>0.2</t>
  </si>
  <si>
    <t>=</t>
  </si>
  <si>
    <t>0.3</t>
  </si>
  <si>
    <t>2.0.1</t>
  </si>
  <si>
    <t>* Направленность (ориентация) показателя отражает такую тенденцию изменения значений показателей, которая свидетельствует о положительных изменениях в соответствующей сфере:</t>
  </si>
  <si>
    <t xml:space="preserve"> - направленность на рост (чем выше значение показателя, тем лучше, например: обеспеченность оборудованием, количество участников мероприятий, объем производства продукции)</t>
  </si>
  <si>
    <t>ø</t>
  </si>
  <si>
    <t xml:space="preserve"> - направленность на снижение (чем ниже значение показателя, тем лучше, например: смертность, количество нарушений, число зданий в аварийном состоянии)</t>
  </si>
  <si>
    <r>
      <t xml:space="preserve"> - направленность на достижение конкретного значения (чем выше значение показателя, тем лучше, но с органичением до установленного планового значения, отклонение в б</t>
    </r>
    <r>
      <rPr>
        <i/>
        <sz val="10"/>
        <color indexed="8"/>
        <rFont val="Times New Roman"/>
        <family val="1"/>
        <charset val="204"/>
      </rPr>
      <t>о</t>
    </r>
    <r>
      <rPr>
        <sz val="10"/>
        <color indexed="8"/>
        <rFont val="Times New Roman"/>
        <family val="1"/>
        <charset val="204"/>
      </rPr>
      <t>льшую сторону свидетельствует не о положительной динамике, а о изменении состояния характеризуемого явления, например: численность детей-сирот, обеспеченных жильем, количество отремонтированных зданий)</t>
    </r>
  </si>
  <si>
    <t>** - Фактические значения показателей указываются при внесении изменений в государственную программу после получения фактических данных по итогам года</t>
  </si>
  <si>
    <t>Приложение 4 к Методическим указаниям</t>
  </si>
  <si>
    <t>Перечень основных мероприятий и сведения об объемах финансирования государствннной программы</t>
  </si>
  <si>
    <t>Подпрограмма, задача, основное мероприятие, ведомственная целевая программа</t>
  </si>
  <si>
    <t xml:space="preserve"> Связь основных мероприятий с показателями подпрограмм</t>
  </si>
  <si>
    <t>1)</t>
  </si>
  <si>
    <t>2)</t>
  </si>
  <si>
    <t>создание и развитие Центра космических услуг Мурманской области</t>
  </si>
  <si>
    <t>создание и развитие инфраструктуры пространственных данных Мурманской области, на основе постоянно действующих референцных станций</t>
  </si>
  <si>
    <t>3)</t>
  </si>
  <si>
    <t>4)</t>
  </si>
  <si>
    <t>5)</t>
  </si>
  <si>
    <t>6)</t>
  </si>
  <si>
    <t>7)</t>
  </si>
  <si>
    <t>наличие пространственной базы данных с постоянно актуализируемой информацией;</t>
  </si>
  <si>
    <t>наличие постоянно обновляемых цифровых  материалов для решения задач комплексного анализа и планирования регионального развития и многоаспектного мониторинга состояния природной среды и результатов деятельности субъектов экономики;</t>
  </si>
  <si>
    <t>приведение измерений и определения пространственного местоположения объектов на обширной площади к единому стандарту;</t>
  </si>
  <si>
    <t>интеграция метаданных и обеспечение доступа  к пространственным данным и сервисам Геопортала Мурманской области  через Геоинформационный портал базовых пространственных данных Российской Федерации;</t>
  </si>
  <si>
    <t>развитие архитектуры электронного правительства Мурманской области;</t>
  </si>
  <si>
    <t>создание и развитие сети многофункциональных центров предоставления государственных и муниципальных услуг на территории Мурманской области;</t>
  </si>
  <si>
    <t>сохранение и пополнение Архивного фонда Мурманской области;</t>
  </si>
  <si>
    <t>управление развитием информационного общества и формированием электронного правительства Мурманской области;</t>
  </si>
  <si>
    <t>Государственная программа, подпрограмма, участник государственной программы</t>
  </si>
  <si>
    <t>Объемы финансирования, тыс. рублей</t>
  </si>
  <si>
    <t>обеспечение предоставления гражданам и организациям услуг с использованием современных  информационных и телекоммуникационных технологий;</t>
  </si>
  <si>
    <t xml:space="preserve">развитие технической и технологической инфраструктуры информационного общества;                       </t>
  </si>
  <si>
    <t>обеспечение использования результатов космической деятельности исполнительными органами государственной власти, органами местного самоуправления  Мурманской области в интересах повышения качества принятия управленческих решений</t>
  </si>
  <si>
    <t>увеличение доли граждан, использующих механизм получения государственных и муниципальных услуг в электронном виде до 70 % в 2018 г.;</t>
  </si>
  <si>
    <t xml:space="preserve">увеличение доли граждан, имеющих доступ к получению государственных и муниципальных услуг по принципу "одного окна" по месту пребывания, в том числе в многофункциональных центрах предоставления государственных услуг до 90% в 2015 г.;
</t>
  </si>
  <si>
    <t>снижение затрат областного и местного бюджетов при выполнении контрактов на производство землеустроительных и кадастровых работ, инженерных изысканий</t>
  </si>
  <si>
    <t>минимизация рисков, повышение качества и эффективности  принятия управленческих решений на региональном и муниципальном уровнях за счет широкого использования информационных ресурсов пространственных данных  и  контроля их исполнения;</t>
  </si>
  <si>
    <t>дальнейшее построение электронного правительства и повышение эффективности межуровневого и межведомственного электронного взаимодействия органов государственной власти и органов местного самоуправления Мурманской области между собой;</t>
  </si>
  <si>
    <t>повышение качества предоставления государственных и муниципальных услуг на основе развития информационно-коммуникационных технологий;</t>
  </si>
  <si>
    <t>расширение доступа населения к информации, в том числе архивной;</t>
  </si>
  <si>
    <t>увеличение доли государственных (муниципальных) услуг, оказываемых  исполнительными органами государственной власти и органами местного самоуправления Мурманской области в электронном виде с использованием регионального портала  государственных (муниципальных) услуг, в общем объеме    государственных и муниципальных услуг Мурманской области до 85,2 % к 2020 году;</t>
  </si>
  <si>
    <t>укрепление взаимодействия исполнительных органов государственной власти Мурманской области со средствами массовой информации с целью выработки и реализации единой политики по информационному освещению важнейших событий в регионе;</t>
  </si>
  <si>
    <t>повышение уровня информационной безопасности органов государственной власти  Мурманской  области;</t>
  </si>
  <si>
    <t>увеличение к концу 2020 года до 100 % доли архивных фондов государственных архивов, информация о которых внесена в электронную базу данных единого государственного учета  Архивного фонда Российской Федерации</t>
  </si>
  <si>
    <t xml:space="preserve">Комитет по развитию информационных технологий и связи Мурманской области, Министерство  социального развития Мурманской области, </t>
  </si>
  <si>
    <t>Подпрограмма 2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t>
  </si>
  <si>
    <t>Аппарат Правительства Мурманской области,  Министерство образования и науки Мурманской области, Министерство строительства и территориального развития Мурманской области, Министерство социального развития Мурманской области, Министерство юстиции  Мурманской области, Комитет по развитию информационных технологий и связи Мурманской области</t>
  </si>
  <si>
    <t>Министерство социального развития Мурманской области</t>
  </si>
  <si>
    <t>Перечень нормативных правовых актов и иных документов, планируемых к разработке в рамках реализации мер государственного регулирования</t>
  </si>
  <si>
    <t>Вид документа</t>
  </si>
  <si>
    <t>Основные положения документа</t>
  </si>
  <si>
    <t>Приложение 9 к Методическим указаниям</t>
  </si>
  <si>
    <t>Сведения об источниках и методике расчета значений показателей государственной программы</t>
  </si>
  <si>
    <t>Наименование показателя</t>
  </si>
  <si>
    <t>Единица измерения</t>
  </si>
  <si>
    <t>Дата получения фактических значений показателей</t>
  </si>
  <si>
    <t>Базовые показатели (используемые в формуле)</t>
  </si>
  <si>
    <t>Ответственный за сбор данных по показателю, субъект статистического учета</t>
  </si>
  <si>
    <t>Государственная программа  "Информационное общество"</t>
  </si>
  <si>
    <t>Связь основных мероприятий с показателями подпрограмм, ожидаемые результаты реализации (краткая характеристика) мероприятий</t>
  </si>
  <si>
    <t>№ показателя*</t>
  </si>
  <si>
    <t>Предлагаемая редакция**</t>
  </si>
  <si>
    <t>Наименование показателя (указывается в случае изменений)</t>
  </si>
  <si>
    <t>** Графы заполняются только в части вносимых изменений</t>
  </si>
  <si>
    <t>Приложение 12б к Методическим указаниям</t>
  </si>
  <si>
    <t>Справка о внесении изменений в план реализации государственной программы</t>
  </si>
  <si>
    <r>
      <t>№ пункта Плана</t>
    </r>
    <r>
      <rPr>
        <vertAlign val="superscript"/>
        <sz val="10"/>
        <color indexed="8"/>
        <rFont val="Times New Roman"/>
        <family val="1"/>
        <charset val="204"/>
      </rPr>
      <t>1</t>
    </r>
  </si>
  <si>
    <r>
      <t>Наименование ГП/ПП/З/ОМ/М</t>
    </r>
    <r>
      <rPr>
        <vertAlign val="superscript"/>
        <sz val="10"/>
        <color indexed="8"/>
        <rFont val="Times New Roman"/>
        <family val="1"/>
        <charset val="204"/>
      </rPr>
      <t>2</t>
    </r>
  </si>
  <si>
    <r>
      <t>Характеристика вносимых изменений</t>
    </r>
    <r>
      <rPr>
        <vertAlign val="superscript"/>
        <sz val="10"/>
        <color indexed="8"/>
        <rFont val="Times New Roman"/>
        <family val="1"/>
        <charset val="204"/>
      </rPr>
      <t>3</t>
    </r>
  </si>
  <si>
    <r>
      <t>Действующая редакция</t>
    </r>
    <r>
      <rPr>
        <vertAlign val="superscript"/>
        <sz val="10"/>
        <color indexed="8"/>
        <rFont val="Times New Roman"/>
        <family val="1"/>
        <charset val="204"/>
      </rPr>
      <t>4</t>
    </r>
  </si>
  <si>
    <r>
      <t>Предлагаемая редакция</t>
    </r>
    <r>
      <rPr>
        <vertAlign val="superscript"/>
        <sz val="10"/>
        <color indexed="8"/>
        <rFont val="Times New Roman"/>
        <family val="1"/>
        <charset val="204"/>
      </rPr>
      <t>5</t>
    </r>
  </si>
  <si>
    <r>
      <t>Причины внесения изменений</t>
    </r>
    <r>
      <rPr>
        <vertAlign val="superscript"/>
        <sz val="10"/>
        <color indexed="8"/>
        <rFont val="Times New Roman"/>
        <family val="1"/>
        <charset val="204"/>
      </rPr>
      <t>6</t>
    </r>
  </si>
  <si>
    <t>Связь основных мероприятий с показателями подпрограмм, ожидаемые результаты реализации (краткая характеристика) мероприятий (заполняется в случае внесения изменений)</t>
  </si>
  <si>
    <t xml:space="preserve">Мероприятие, ОМ, З, ПП (указывается в случае изменений наименования мероприятия, ОМ, З, ПП) </t>
  </si>
  <si>
    <r>
      <rPr>
        <vertAlign val="superscript"/>
        <sz val="10"/>
        <color indexed="8"/>
        <rFont val="Times New Roman"/>
        <family val="1"/>
        <charset val="204"/>
      </rPr>
      <t xml:space="preserve">1 </t>
    </r>
    <r>
      <rPr>
        <sz val="10"/>
        <color indexed="8"/>
        <rFont val="Times New Roman"/>
        <family val="1"/>
        <charset val="204"/>
      </rPr>
      <t>При изменении нумерации пунктов Плана указывается № пункта Плана в действующей редакции/ № пункта Плана в новой редакции</t>
    </r>
  </si>
  <si>
    <r>
      <rPr>
        <vertAlign val="superscript"/>
        <sz val="10"/>
        <color indexed="8"/>
        <rFont val="Times New Roman"/>
        <family val="1"/>
        <charset val="204"/>
      </rPr>
      <t xml:space="preserve">2 </t>
    </r>
    <r>
      <rPr>
        <sz val="10"/>
        <color indexed="8"/>
        <rFont val="Times New Roman"/>
        <family val="1"/>
        <charset val="204"/>
      </rPr>
      <t>Указывается при внесении соответствующих изменений</t>
    </r>
  </si>
  <si>
    <r>
      <rPr>
        <vertAlign val="superscript"/>
        <sz val="10"/>
        <color indexed="8"/>
        <rFont val="Times New Roman"/>
        <family val="1"/>
        <charset val="204"/>
      </rPr>
      <t xml:space="preserve">3 </t>
    </r>
    <r>
      <rPr>
        <sz val="10"/>
        <color indexed="8"/>
        <rFont val="Times New Roman"/>
        <family val="1"/>
        <charset val="204"/>
      </rPr>
      <t>Указывается (возможно указание нескольких изменений одновременно): 
- Изменение объемов финансирования
- Корректировка значений показателя (ей)
- Изменение наименования (состава) показателя (ей)
- Корректировка наименования мероприятия, ОМ, З, ПП 
- Включение нового мероприятия (ОМ,З,ПП), исключение мероприятия (ОМ,З,ПП)
- Объединение мероприятий и т.п.</t>
    </r>
  </si>
  <si>
    <r>
      <rPr>
        <vertAlign val="superscript"/>
        <sz val="10"/>
        <color indexed="8"/>
        <rFont val="Times New Roman"/>
        <family val="1"/>
        <charset val="204"/>
      </rPr>
      <t xml:space="preserve">4,5 </t>
    </r>
    <r>
      <rPr>
        <sz val="10"/>
        <color indexed="8"/>
        <rFont val="Times New Roman"/>
        <family val="1"/>
        <charset val="204"/>
      </rPr>
      <t>Допускается заполнение только в части вносимых изменений</t>
    </r>
  </si>
  <si>
    <r>
      <rPr>
        <vertAlign val="superscript"/>
        <sz val="10"/>
        <color indexed="8"/>
        <rFont val="Times New Roman"/>
        <family val="1"/>
        <charset val="204"/>
      </rPr>
      <t xml:space="preserve">6 </t>
    </r>
    <r>
      <rPr>
        <sz val="10"/>
        <color indexed="8"/>
        <rFont val="Times New Roman"/>
        <family val="1"/>
        <charset val="204"/>
      </rPr>
      <t>По ОМ/З/ПП/ГП причины внесения изменений в объемы финансирования не указываются</t>
    </r>
  </si>
  <si>
    <t xml:space="preserve">Приложение № 10 </t>
  </si>
  <si>
    <t>Министерство социального развития Мурманской области,</t>
  </si>
  <si>
    <t>изменение объемов финансирования</t>
  </si>
  <si>
    <t>Министерство образования и науки Мурманской области;
ГАОУ МО СПО "МКЭИТ"</t>
  </si>
  <si>
    <t>1.4.1.1</t>
  </si>
  <si>
    <t>доля документов на всех видах носителей государственных архивов, находящихся в нормативных условиях, обеспечивающих их постоянное (вечное) хранение, в общем количестве архивных документов</t>
  </si>
  <si>
    <t>ведомственная статистика</t>
  </si>
  <si>
    <t>N - Общее количество архивных документов, хранящихся в государственных архивах (единица хранения)</t>
  </si>
  <si>
    <t>Nн - Количество документов государственных архивов, хранящихся в нормативных условиях (единица хранения), обеспечивающих их постоянное (вечное) хранение</t>
  </si>
  <si>
    <t>D = Nн / N × 100%</t>
  </si>
  <si>
    <t xml:space="preserve">Положение о системе официальных интернет-ресурсов исполнительных органов государственной власти Мурманской области.
Структура системы, закрепление ответственных за сопровождение, порядок создания новых ресурсов, требования к контенту, мониторинг ресурсов и др.
</t>
  </si>
  <si>
    <t>Распоряжение Правительства Мурманской области</t>
  </si>
  <si>
    <t>Регламент информационного и технического сопровождения портала Правительства Мурманской области</t>
  </si>
  <si>
    <t>Комитет по развитию информационных технологий и связи Мурманской области, Аппарат Правительства Мурманской области, исполнительные органы государственной власти Мурманской области</t>
  </si>
  <si>
    <t>Положение о реестре официальных интернет-ресурсов исполнительных органов государственной власти Мурманской области.</t>
  </si>
  <si>
    <t>Внутренние распорядительные акты (приказы) исполнительных органов государственной власти Мурманской области</t>
  </si>
  <si>
    <t>Регламенты официальных сайтов ИОГВ МО, тематических сайтов ИОГВ МО, интернет-сервисов СОИР.</t>
  </si>
  <si>
    <t>изменение объемов финансирования (сокращение ассигнований)</t>
  </si>
  <si>
    <t>изменение объемов финансирования (увеличение ассигнований)</t>
  </si>
  <si>
    <t>Комитет по развитию информационных технологий и связи Мурманской области, Министерство образования и науки Мурманской области, Министерство социального развития Мурманской области, Министерство юстиции  Мурманской области, Министерство строительства и территориального развития Мурманской области, Комитет рыбохозяйственного комплекса</t>
  </si>
  <si>
    <t>Изменение наименования мероприятия, изменение финансирования</t>
  </si>
  <si>
    <t xml:space="preserve">Мероприятие. Разработка, внедрение и сопровождение информационной базы данных градостроительной деятельности Мурманской области </t>
  </si>
  <si>
    <t>Дуд = Куд / Копр * 100</t>
  </si>
  <si>
    <t>Периодичность и временная характеристика***</t>
  </si>
  <si>
    <t>Алгоритм расчета (формула)*</t>
  </si>
  <si>
    <t>Метод сбора информации, код формы отчетности**</t>
  </si>
  <si>
    <t>*При описании формулы или алгоритма необходимо использовать буквенные обозначения базовых показателей (буквенные обозначения и наименования показателей указываются в графе "Базовые показатели)</t>
  </si>
  <si>
    <t>**Указываются методы: статистическая отчетность, социологический опрос, ведомственные данные, прочие (указать). При наличии утвержденной формы статистического наблюдения приводятся наименование формы и реквизиты акта, которым она утверждена</t>
  </si>
  <si>
    <t>***Указывается периодичность сбора информации (годовая, полугодовая, квартальная, месячная) и временная характеристика (ежегодно, нарастающим итогом, убывающим итогом)</t>
  </si>
  <si>
    <t>Куд - количество опрошенных, давших положительную или удовлетворительную оценку на вопрос "Насколько хорошо, на Ваш взгляд, освещается (в средствах массовой информации, на официальных сайтах, других информационных
источниках) деятельность исполнительных органов государственной власти Мурманской области?" в ходе проведения социологического опроса</t>
  </si>
  <si>
    <t>Копр - общее количество опрошенных в ходе проведения социологического опроса</t>
  </si>
  <si>
    <t>социологический опрос</t>
  </si>
  <si>
    <t>годовая, ежегодно</t>
  </si>
  <si>
    <t>Дои = А / В * 100</t>
  </si>
  <si>
    <t xml:space="preserve">А - общее количество опубликованных печатных полос газеты "Мурманский вестник, на которых размещена информация о деятельности государственных органов власти Мурманской области и социально значимая информация </t>
  </si>
  <si>
    <t>ведомственные данные</t>
  </si>
  <si>
    <t>месячная, ежегодно</t>
  </si>
  <si>
    <t>10 число месяца, следующего за отчетным</t>
  </si>
  <si>
    <t>В - общее количество опубликованных печатных полос газеты "Мурманский вестник"</t>
  </si>
  <si>
    <t>новый показатель</t>
  </si>
  <si>
    <t>Мероприятие. Мониторинг прессы и подготовка информационно-аналитических материалов</t>
  </si>
  <si>
    <t>Мероприятие. Производство, выпуск и распространение газеты "Мурманский вестник"</t>
  </si>
  <si>
    <t xml:space="preserve">включение нового мероприятия </t>
  </si>
  <si>
    <t>в целях отражения ВБС, направленных на выпуск газеты "Мурманкий вестник"</t>
  </si>
  <si>
    <t>изменение объемов финансирования;
-исключение мероприятия;
- включение нового мероприятия</t>
  </si>
  <si>
    <t>организация ежегодного обучения  государственных гражданских и муниципальных служащих Мурманской области, работников областных учреждений, приемам работы в государственных информационных системах, являющихся компонентами электронного правительства</t>
  </si>
  <si>
    <t xml:space="preserve">обеспечение публикации НПА ИОГВ, осуществляющих государственное регулирование цен (тарифов) на территории Мурманской области по вопросам установления тарифов в сфере коммунальных услуг </t>
  </si>
  <si>
    <t>1.6.1.11.</t>
  </si>
  <si>
    <t>1.6.1.12.</t>
  </si>
  <si>
    <t>обеспечение выполнения государственного задания. Ежегодный выпуск 1464 полос формата А2 региональной газеты "Мурманский вестник"</t>
  </si>
  <si>
    <t>изменение объемов финансирования, исключение мероприятия</t>
  </si>
  <si>
    <t>1.4.1.1.</t>
  </si>
  <si>
    <t>1.4.2.2.</t>
  </si>
  <si>
    <t>1.4.2.3.</t>
  </si>
  <si>
    <t>1.4.2.4.</t>
  </si>
  <si>
    <t>1.4.2.5.</t>
  </si>
  <si>
    <t>1.4.2.6.</t>
  </si>
  <si>
    <t>1.4.2.7.</t>
  </si>
  <si>
    <t>обеспечение доступа в читальные залы</t>
  </si>
  <si>
    <t>подготовка нормативно-методических документов по архивному делу и делопроизводства</t>
  </si>
  <si>
    <t>комплектование документов, включенных в состав Архивного фонда МО, принятие их на хранение</t>
  </si>
  <si>
    <t>создание базы данных и традиционных каталогов</t>
  </si>
  <si>
    <t>подготовка документов к рассекречиванию</t>
  </si>
  <si>
    <t>1.4.3.1</t>
  </si>
  <si>
    <t>1.4.3.2.</t>
  </si>
  <si>
    <t>х</t>
  </si>
  <si>
    <t xml:space="preserve"> социологическое исследование</t>
  </si>
  <si>
    <t>Комитет по развитию информационных технологий и связи МО</t>
  </si>
  <si>
    <t>годовая</t>
  </si>
  <si>
    <t>в срок, определенный контрактом на выполнение социологического исследования</t>
  </si>
  <si>
    <t>годовая/квартальная</t>
  </si>
  <si>
    <t>показатель формируется в АИС мониторинга развития сети МФЦ (МЭР РФ</t>
  </si>
  <si>
    <t>Методика утверждена протоколом заседания Правительственной комиссии по проведению административной реформы от 30.10.2012 № 135 (с изменениями одобренными протоколом заседания Правительственной комиссии по проведению административной реформы от 13.11.2013 № 138)</t>
  </si>
  <si>
    <t>ежегодная</t>
  </si>
  <si>
    <t>ежегодно, не позднее 1 февраля года, следующего за отчетным</t>
  </si>
  <si>
    <t>1.3.1.3.</t>
  </si>
  <si>
    <t>1.3.2.3.</t>
  </si>
  <si>
    <t>1.3.2.4.</t>
  </si>
  <si>
    <t>2014-2018</t>
  </si>
  <si>
    <t>оснащенние необходимой техникой и средствами связи рабочих мест специалистов</t>
  </si>
  <si>
    <t>обеспечение своевременной оплаты расходов, связанных с содержанием имущества</t>
  </si>
  <si>
    <t xml:space="preserve">обеспечение своевременной оплаты расходов, связанных с оплатой проезда и провоза багажа </t>
  </si>
  <si>
    <t>исключение мероприятия</t>
  </si>
  <si>
    <t>исключение основного мероприятия</t>
  </si>
  <si>
    <t> март следующего года за отчетным</t>
  </si>
  <si>
    <t>Подпрограмма 1 "Развитие информационного общества и формирование электронного правительства"</t>
  </si>
  <si>
    <t xml:space="preserve">Постановления, распоряжения    Правительства      
Мурманской области   
</t>
  </si>
  <si>
    <t xml:space="preserve">Комитет по развитию информационных технологий и связи Мурманской области;
Аппарат Правительства Мурманской области    </t>
  </si>
  <si>
    <t xml:space="preserve">приведение отделений МФЦ к соответствующему стандарту комфортности  </t>
  </si>
  <si>
    <t xml:space="preserve">Комитет по развитию информационных технологий и связи Мурманской области, Министерство  социального развития Мурманской области </t>
  </si>
  <si>
    <t>предоставление органам местного самоуправления субсидии из областного бюджета на техническое сопровождение программы автоматизированного рабочего места «Муниципал»</t>
  </si>
  <si>
    <t>обеспечение сохранности и учета архивных документов</t>
  </si>
  <si>
    <t xml:space="preserve">ежегодное проведение экспертизы создаваемых в рамках реализации подпрограммы проектных решений и реализуемых мероприятий </t>
  </si>
  <si>
    <t>1.2.1.8.</t>
  </si>
  <si>
    <t>1.2.1.9</t>
  </si>
  <si>
    <t>Показатель перемещен из показателей задачи "Обеспечение населения актуальной, достоверной информацией о деятельности исполнительных органов государственной власти Мурманской области"
подпрограммы 1 в связи с новыми требованиями к порядку формирования государственных программ (постановление Правительства Мурманской области от 13.08.2015 № 350-ПП)</t>
  </si>
  <si>
    <t>создание условий для проведения высокоточных геодезических и картографических работ, наполнение базы пространственных данных</t>
  </si>
  <si>
    <t>модернизация программного обеспечения рабочих мест ЦКУ, позволяющая получать больше тематической информации в результате анализа космоснимков</t>
  </si>
  <si>
    <t>ежегодное пополнение базы данных геоинформационного портала, его модернизация и передача на постоянную работу в ЦКУ</t>
  </si>
  <si>
    <t>обеспечение предоставления льготы по оплате проезда к месту использования отпуска и обратно в соответствии с законодательством</t>
  </si>
  <si>
    <t xml:space="preserve">обеспечение содержания имущества ГОАУ "Редакция газеты "Мурманский вестник" (доля своевременно оплаченных расходов на содержание имущества составляет 100%) </t>
  </si>
  <si>
    <t>обеспечение опубликования рекламной информации в газете "Мурманский вестник"</t>
  </si>
  <si>
    <t>ежегодно подготавливается и представляется 209 информационно-аналитических обзоров по результатам мониторинга СМИ</t>
  </si>
  <si>
    <t>ежегодное проведение 1 творческого конкурса среди журналистов и СМИ</t>
  </si>
  <si>
    <t>ежегодная организация и проведение Форму СМИ Мурманской области</t>
  </si>
  <si>
    <t>ежегодное проведение (принятие участие в проведении) не менее 2 мероприятий для СМИ</t>
  </si>
  <si>
    <t xml:space="preserve">изменение объемов финансирования </t>
  </si>
  <si>
    <t>изменение объемов финансирования (уменьшение ассигнований)</t>
  </si>
  <si>
    <t>Министерство связи и массовых коммуникаций Российской Федерации</t>
  </si>
  <si>
    <t>1.0.6</t>
  </si>
  <si>
    <t>доступность государственных информационных систем, включенных в информационно-вычислительную сеть исполнительных органов государственной власти Мурманской области</t>
  </si>
  <si>
    <t>1.0.7</t>
  </si>
  <si>
    <t>доля автоматизированных рабочих мест сотрудников исполнительных органов государственный власти, защищенных с использованием комплексной системы защиты информации</t>
  </si>
  <si>
    <t>количество пакетов данных дистанционного зондирования Земли, доступных на геоинформационном портале Мурманской области</t>
  </si>
  <si>
    <t>шт.</t>
  </si>
  <si>
    <t>1.7.</t>
  </si>
  <si>
    <t>D = Tп / T x 100%</t>
  </si>
  <si>
    <t>Tп - время недоступности информационных ресурсов, часов</t>
  </si>
  <si>
    <t>ведомственная статистика (Тп - из служебных журналов работы ресурсов ИВС ИОГВ, Т - постоянное значение, вычисляемое как 24 х 365 (366))</t>
  </si>
  <si>
    <t>T - общее время функционирования, часов</t>
  </si>
  <si>
    <t>D = Аз / А x 100%</t>
  </si>
  <si>
    <t>Аз - кол-во АРМ, защищенных с использованием КСЗИ</t>
  </si>
  <si>
    <t>ведомственная статистика (Аз - данные сервера безопасности, А - данные от ИОГВ)</t>
  </si>
  <si>
    <t>А - общее кол-во АРМ</t>
  </si>
  <si>
    <t>шт</t>
  </si>
  <si>
    <t>ежегодно, не позднее 1 марта года, следующего за отчетным</t>
  </si>
  <si>
    <t>D = Mп / 40</t>
  </si>
  <si>
    <t>Mп - количество муниципальных образований, покрытых сигналом высокоточного позиционирования</t>
  </si>
  <si>
    <t>Показатель изменен с целью более точного отражения фактических достижений в рамках реализации мероприятия</t>
  </si>
  <si>
    <r>
      <rPr>
        <b/>
        <sz val="13"/>
        <rFont val="Times New Roman"/>
        <family val="1"/>
        <charset val="204"/>
      </rPr>
      <t xml:space="preserve">Мероприятие. </t>
    </r>
    <r>
      <rPr>
        <sz val="13"/>
        <rFont val="Times New Roman"/>
        <family val="1"/>
        <charset val="204"/>
      </rPr>
      <t>Подготовка помещения Центра космических услуг, включая проектирование</t>
    </r>
  </si>
  <si>
    <t>D = Oд / О х 100 %</t>
  </si>
  <si>
    <t>Од - ИОГВ и ОМСУ, имеющие авторизованный доступ к геоинформационной системе</t>
  </si>
  <si>
    <t>ведомственная статистика (данные геоинформационной системы)</t>
  </si>
  <si>
    <t>до 1 марта года, следующего за отчетным</t>
  </si>
  <si>
    <t>О - общее количество ИОГВ и ОМСУ (городских округов и муниципальных районов), условно постоянная величина, 27+17=44</t>
  </si>
  <si>
    <t>уменьшение в соответствии с доведенными предельными объемами финансирования и основными подходами к формированию объемов финансового обеспечения расходных обязательств Мурманской област</t>
  </si>
  <si>
    <t>В 2015 году увеличение объема финансирования в связи с индексацией заработной платы работникам учреждения с октября 2015 года на  5,5 %. Мероприятие исключено с 2016 года в связи в включением мероприятия "Субсидия на финансовое обеспечение выполнения государственного задания".</t>
  </si>
  <si>
    <t xml:space="preserve"> 2015 год - экономия по результатам конкурсных процедур. 2016-2018 годы -уменьшение в соответствии с доведенными предельными объемами финансирования и основными подходами к формированию объемов финансового обеспечения расходных обязательств </t>
  </si>
  <si>
    <t>2015 год - экономия по результатам конкурсных процедур и перераспределение с мероприятия "Сопровождение и развитие регионального сегмента государственной автоматизированной системы "Управления". 2016-2018 годы -уменьшение в соответствии с доведенными предельными объемами финансирования и основными подходами к формированию объемов финансового обеспечения расходных обязательств</t>
  </si>
  <si>
    <t xml:space="preserve">удорожание стоимости. Необходтмость аттестации АИС ЗАГС </t>
  </si>
  <si>
    <t>отсутствие сопровождения АИС «ЭСРН МО» со стороны разработчика приведет к угрозе срыва различных мер социальной поддержки населению и работу 32 учреждений системы социальной защиты населения и соответственно. Разработка, сопровождение и развитие АС «Адресная социальная помощь» (DOS-версия)  осуществлялась с 1994 – 2004 года по заказу Министерства социального развития РФ за счет средств федерального бюджета. В соответствии с рекомендациями Федерального агентства по здравоохранению и социальному развития РФ финансирование разработок и сопровождения с 2005 года осуществляется за счет средств бюджета субъектов РФ. Коммерческое предложение на сопровождение АИС «ЭСРН МО»  ООО «СоцИнформТех» (г.Тула), как единственного потенциального разработчика прилагается.</t>
  </si>
  <si>
    <t>уменьшение в соответствии с доведенными предельными объемами финансирования и основными подходами к формированию объемов финансового обеспечения расходных обязательств</t>
  </si>
  <si>
    <t xml:space="preserve">приведение в соответсвии с методическими указаниями по разработке, реализации и оценки эффективности государственных программ Мурманской области (Приказ Минэкономразвития Мурмансской области от 17.08.2015 № ОД-79) </t>
  </si>
  <si>
    <r>
      <t xml:space="preserve">приведение в соответсвии с методическими указаниями по разработке, реализации и оценки эффективности государственных программ Мурманской области (Приказ Минэкономразвития Мурмансской области от 17.08.2015 № ОД-79) в части </t>
    </r>
    <r>
      <rPr>
        <sz val="10"/>
        <color theme="9" tint="-0.249977111117893"/>
        <rFont val="Times New Roman"/>
        <family val="1"/>
        <charset val="204"/>
      </rPr>
      <t>укрупнения</t>
    </r>
    <r>
      <rPr>
        <sz val="10"/>
        <color theme="1"/>
        <rFont val="Times New Roman"/>
        <family val="1"/>
        <charset val="204"/>
      </rPr>
      <t xml:space="preserve"> мероприятий</t>
    </r>
  </si>
  <si>
    <t xml:space="preserve">2015 год - экономия по результатам конкурсных процедур Приведение в соответсвии с методическими указаниями по разработке, реализации и оценки эффективности государственных программ Мурманской области (Приказ Минэкономразвития Мурмансской области от 17.08.2015 № ОД-79) </t>
  </si>
  <si>
    <t xml:space="preserve">в соответствии с доведенными предельными объемами финансирования и основными подходами к формированию объемов финансового обеспечения расходных обязательств </t>
  </si>
  <si>
    <t xml:space="preserve"> в соответствии с доведенными предельными объемами финансирования и основными подходами к формированию объемов финансового обеспечения расходных обязательств </t>
  </si>
  <si>
    <t xml:space="preserve"> в соответствии с доведенными предельными объемами финансирования и основными подходами к формированию объемов финансового обеспечения расходных обязательств Мурманской области</t>
  </si>
  <si>
    <t>в соответствие с методическими указаниями по разработке, реализации и оценке эффективности государственных программ Мурманской области (Приказ Министерства экономического развития Мурманской области от 17.08.2015 № ОД-79) . Объемы финансирования:                                   -  в 2015 году увеличены исходя из возникших потребностей учреждения;                                                                    - в 2018 году уменьшены в соответствии с доведенными предельными объемами финансирования и основными подходами к формированию объемов финансового обеспечения расходных обязательств Мурманской области с учетом покрытия расходов за счет субсидии на иные цели без привлечения ВБС</t>
  </si>
  <si>
    <t>изменение объемов финансирования  (уменьшение ассигнований)</t>
  </si>
  <si>
    <t xml:space="preserve">изменение объемов финансирования (уменьшение ассигнований) </t>
  </si>
  <si>
    <r>
      <rPr>
        <b/>
        <sz val="12"/>
        <color indexed="8"/>
        <rFont val="Times New Roman"/>
        <family val="1"/>
        <charset val="204"/>
      </rPr>
      <t xml:space="preserve">Всего </t>
    </r>
    <r>
      <rPr>
        <sz val="12"/>
        <color indexed="8"/>
        <rFont val="Times New Roman"/>
        <family val="1"/>
        <charset val="204"/>
      </rPr>
      <t xml:space="preserve">по государственной программе   </t>
    </r>
  </si>
  <si>
    <t>Задача 1.3. Создание и развитие сети многофункциональных центров предоставления государственных и муниципальных услуг</t>
  </si>
  <si>
    <r>
      <t xml:space="preserve">Соисполнители </t>
    </r>
    <r>
      <rPr>
        <sz val="12"/>
        <color indexed="8"/>
        <rFont val="Times New Roman"/>
        <family val="1"/>
        <charset val="204"/>
      </rPr>
      <t>программы</t>
    </r>
  </si>
  <si>
    <t xml:space="preserve">
Комитет по развитию информационных технологий и связи Мурманской области</t>
  </si>
  <si>
    <t xml:space="preserve">
Аппарат Правительства Мурманской области</t>
  </si>
  <si>
    <t xml:space="preserve">
Министерство образования и науки Мурманской области</t>
  </si>
  <si>
    <t>1.8.</t>
  </si>
  <si>
    <t xml:space="preserve">обеспечение заключения контрактов на освещение в  средствах массовой информации (телевидение, радио, печатные СМИ, Интернет-издания, информационные агентства) деятельности Правительства Мурманской области, исполнительных органов государственной власти Мурманской области, а также политических партий в соответствии с законодательством </t>
  </si>
  <si>
    <t>обеспечение ИОГВ Мурманской области ежедневно обновляемыми базами справочно-правовой информации с использованием экземпляров справочно-правовой системы, обеспечение ИОГВ платными информационно-статистическими материалами, характеризующими социально-экономическое положение Мурманской области</t>
  </si>
  <si>
    <t>ежегодное обеспечение функционирования цифровых каналов передачи данных, используемых при организации работы информационно-вычислительной сети исполнительных органов государственной власти Мурманской области, с пропускной способностью 100 Мбит/с и более</t>
  </si>
  <si>
    <t>ежегодное обеспечение функционирования цифровых каналов передачи данных с муниципальными образованиями для объединения в единое информационное пространство с использованием ресурсов информационно-вычислительной сети исполнительных органов государственной власти Мурманской области</t>
  </si>
  <si>
    <t>приобретение технических средств и выполнение работ по созданию комплексной системы защиты информации</t>
  </si>
  <si>
    <t>проведение контрольных мероприятий для подтверждения соответствия используемых мер и средств защиты информации нормативным требованиям</t>
  </si>
  <si>
    <t>приобретение неисключительных прав на программное обеспечение, необходимого для обеспечения функционирования центр управления сетью геодезических базовых станций</t>
  </si>
  <si>
    <t>обслуживание эксплуатируемых, а также поставка оборудования, монтаж и пуско-наладка новых геодезических базовых станций на территории Мурманской области</t>
  </si>
  <si>
    <t>ежегодное обеспечение функционирования цифровых каналов передачи данных, обеспечивающих обмен информацией между центром управления сетью и непосредственно геодезическими базовыми станциями</t>
  </si>
  <si>
    <t>исполненные тематических и социально-правовых запросов граждан и организаций на предоставление архивных копий, архивных справок и архивных выписок</t>
  </si>
  <si>
    <t>укрепление материально-технической базы архивов.</t>
  </si>
  <si>
    <t>обеспечение сохранности документов Архивного фонда Мурманской области, находящихся на хранении в государственных архивах, пополнение Архивного фонда Мурманской области</t>
  </si>
  <si>
    <t>В данное мероприятие объеденены услуги на выполнение государственного задания и мероприятие содержание недвижимого имущества, так как оно входит в стоимость услуг.</t>
  </si>
  <si>
    <t>оказание государственных и муниципальных услуг в соотвестви с объемами, установленными государственным заданием</t>
  </si>
  <si>
    <t>1.3.2.5.</t>
  </si>
  <si>
    <t>1.3.2.6.</t>
  </si>
  <si>
    <t>1.3.2.7.</t>
  </si>
  <si>
    <t>1.3.2.8.</t>
  </si>
  <si>
    <t>1.3.2.9.</t>
  </si>
  <si>
    <t>1.3.2.10.</t>
  </si>
  <si>
    <t>1.3.2.11</t>
  </si>
  <si>
    <t>1.3.2.12.</t>
  </si>
  <si>
    <t>1.4.1.4.</t>
  </si>
  <si>
    <t>1.4.1.3.</t>
  </si>
  <si>
    <t>1.4.1.5.</t>
  </si>
  <si>
    <t>1.4.1.6.</t>
  </si>
  <si>
    <t>1.4.1.7.</t>
  </si>
  <si>
    <t>1.4.1.8.</t>
  </si>
  <si>
    <t>1.4.1.9.</t>
  </si>
  <si>
    <t xml:space="preserve">обеспечение предоставлениия услуг  в соответсвии с объемами, установленными государственным заданием </t>
  </si>
  <si>
    <t>1.3.2.1</t>
  </si>
  <si>
    <t>1.3.2.2</t>
  </si>
  <si>
    <t>8)</t>
  </si>
  <si>
    <t>ведомственные данные (акты получения данных ДЗЗ)</t>
  </si>
  <si>
    <t>данные утверждаются протоколом заседания подкомиссии по использованию информационных технологий при предоставлении государственных и муниципальных услуг Правительственной комиссии по использованию информационных технологий для улучшения качества жизни и условий ведения предпринимательской деятельности</t>
  </si>
  <si>
    <t> Данные предоставляются оператором Единой системы идентификации и аутентификации 
Д = Ч гр.ЕСИ / Ч общ.</t>
  </si>
  <si>
    <t>Ч общ. - общей численности граждан Мурманской области</t>
  </si>
  <si>
    <t xml:space="preserve">Ч гр.ЕСИ - численности граждан Мурманской области, зарегистрированных в Единой системе идентификации и аутентификации
</t>
  </si>
  <si>
    <t>по результатам проведения социологического опроса в срок, определенный контрактом на выполнение работ</t>
  </si>
  <si>
    <t>на 1 число месяца следующего за отчетным кварталом</t>
  </si>
  <si>
    <t>перевод государственных услуг в электронный вид, модернизация базовых информационых ресурсов, обеспечивающих межведомственое взаимодействие</t>
  </si>
  <si>
    <t xml:space="preserve"> В соответсвии с методикой  проведения социологического исследования, рекомендованной Правительственной комиссии по проведению административной реформы от 29.01.2014 № 5 субъектам РФ, методом сбора данных исследования являлся личный опрос по месту жительства респондентов с использование стандартизированной анкеты</t>
  </si>
  <si>
    <t>создание условий для повышения информационной открытости исполнительных органов государственной власти Мурманской области</t>
  </si>
  <si>
    <t>развитие современной информационной и  телекоммуникационной инфраструктуры в исполнительных органах государственной власти и органах местного самоуправления Мурманской области;</t>
  </si>
  <si>
    <t>Задача 1.5. Управление развитием информационного общества и формированием электронного правительства Мурманской области</t>
  </si>
  <si>
    <t>Показатель перемещен из показателей задачи "Создание и развитие сети многофункциональных центров предоставления государственных и муниципальных услуг на территории Мурманской области" подпрограммы 1 в связи с новыми требованиями к порядку формирования государственных программ (постановление Правительства Мурманской области от 13.08.2015 № 350-ПП)</t>
  </si>
  <si>
    <t>Основное мероприятие. Развитие ГОБУ "МФЦ МО"</t>
  </si>
  <si>
    <t>.</t>
  </si>
  <si>
    <t xml:space="preserve">Основное мероприятие.  Предоставление государственных и муниципальных услуг в режим "одного окна" государственным областным бюджетным учреждением "Многофункциональный центр предоставления государственных и муниципальных услуг Мурманской области </t>
  </si>
  <si>
    <t>Основное мероприятие. Внедрение инновационных технологий хранения, учета, использования архивных фондов</t>
  </si>
  <si>
    <t>Основное мероприятие. Обеспечение сохранности, комплектования, учета и использования архивных документов</t>
  </si>
  <si>
    <t>Значение показателя откорректировано исходя из полученных данных социологического исследования за 2014 год</t>
  </si>
  <si>
    <t>Аппарат Правительства Мурманской области,  Министерство образования и науки Мурманской области, Министерство строительства и территориального развития Мурманской области, Министерство социального развития Мурманской области, Министерство юстиции  Мурманской области</t>
  </si>
  <si>
    <t>Комитет по развитию информационных технологий и связи Мурманской области, Министерство образования и науки Мурманской области, Министерство социального развития Мурманской области, Министерство юстиции  Мурманской области, Министерство строительства и территориального развития Мурманской области</t>
  </si>
  <si>
    <t>создание вычислительной сети, оснащение рабочих мест сотрудников ЦКУ необходимым аппаратным и программным обеспечением для работы с результатами космической деятельности</t>
  </si>
  <si>
    <t>X</t>
  </si>
  <si>
    <r>
      <rPr>
        <b/>
        <sz val="13"/>
        <rFont val="Times New Roman"/>
        <family val="1"/>
        <charset val="204"/>
      </rPr>
      <t xml:space="preserve">Задача 1.4. Сохранение и пополнение Архивного фонда Мурманской области </t>
    </r>
    <r>
      <rPr>
        <sz val="13"/>
        <rFont val="Times New Roman"/>
        <family val="1"/>
        <charset val="204"/>
      </rPr>
      <t xml:space="preserve">
</t>
    </r>
  </si>
  <si>
    <t xml:space="preserve">Доля граждан, имеющих доступ к получению государственных и муниципальных услуг по принципу «одного окна» </t>
  </si>
  <si>
    <t>Уровень удовлетворенности граждан качеством предоставления государственных и муниципальных услуг</t>
  </si>
  <si>
    <r>
      <t>Доля населения</t>
    </r>
    <r>
      <rPr>
        <b/>
        <sz val="10"/>
        <rFont val="Times New Roman"/>
        <family val="1"/>
        <charset val="204"/>
      </rPr>
      <t>,</t>
    </r>
    <r>
      <rPr>
        <sz val="10"/>
        <color rgb="FF0070C0"/>
        <rFont val="Times New Roman"/>
        <family val="1"/>
        <charset val="204"/>
      </rPr>
      <t xml:space="preserve"> </t>
    </r>
    <r>
      <rPr>
        <sz val="10"/>
        <rFont val="Times New Roman"/>
        <family val="1"/>
        <charset val="204"/>
      </rPr>
      <t>удовлетворённая</t>
    </r>
    <r>
      <rPr>
        <sz val="12"/>
        <color rgb="FF0070C0"/>
        <rFont val="Times New Roman"/>
        <family val="1"/>
        <charset val="204"/>
      </rPr>
      <t xml:space="preserve"> </t>
    </r>
    <r>
      <rPr>
        <sz val="10"/>
        <rFont val="Times New Roman"/>
        <family val="1"/>
        <charset val="204"/>
      </rPr>
      <t>информационной открытостью деятельности исполнительных органов государственной власти Мурманской области</t>
    </r>
  </si>
  <si>
    <t>Доля опубликованной информации о деятельности государственных органов власти Мурманской области и социально значимой информации в общем объеме публикаций газеты "Мурманский вестник"</t>
  </si>
  <si>
    <t>Доля документов на всех видах носителей государственных архивов, находящихся в нормативных условиях, обеспечивающих их постоянное (вечное) хранение, в общем количестве архивных документов</t>
  </si>
  <si>
    <t>Доступность государственных информационных систем, включенных в информационно-вычислительную сеть исполнительных органов государственной власти Мурманской области</t>
  </si>
  <si>
    <t>Доля автоматизированных рабочих мест сотрудников исполнительных органов государственный власти, защищенных с использованием комплексной системы защиты информации</t>
  </si>
  <si>
    <t>Количество пакетов данных дистанционного зондирования Земли, доступных на геоинформационном портале Мурманской области</t>
  </si>
  <si>
    <t>Доля муниципальных образований, покрытых сигналом высокоточного позиционирования на основе технологий ГЛОНАСС/GPS</t>
  </si>
  <si>
    <t>Доля граждан Мурманской области, зарегистрированных в Единой системе идентификации и аутентификации</t>
  </si>
  <si>
    <t>техническая поддержка и сопровождение системы официальных интернет-ресурсов ИОГВ Мурманской области, формирования централизованной системы управления контентом официальных и тематических интернет-ресурсов, ежегодное продление лицензии системы управления контентом, доработка системы в соответствие с требованиями федерального законодательства, внедрение интернет-сервисов повышающих открытость ИОГВ</t>
  </si>
  <si>
    <t xml:space="preserve">эксплуатация и сопровождение программного обеспечения единой автоматизированной информационной системы ЗАГС Мурманской области, в том числе приобретение услуг по предоставлению и поддержке цифровых каналов передачи данных, услуг по техническому сопровождению защищенной сети, аттестация ЕАИС ЗАГС </t>
  </si>
  <si>
    <t>Доля ИОГВ, использующих ресурсы геоинформационной системы при реализации полномочий</t>
  </si>
  <si>
    <t>2.1.2.</t>
  </si>
  <si>
    <t>2.1.2.1.</t>
  </si>
  <si>
    <t>2.1.2.2.</t>
  </si>
  <si>
    <t>2.2</t>
  </si>
  <si>
    <t>2.3.</t>
  </si>
  <si>
    <t xml:space="preserve">2016-2020 </t>
  </si>
  <si>
    <t>Комитет рыбохозяйственного комплекса Мурманской области</t>
  </si>
  <si>
    <t>Комитет по развитию информационных технологий и связи Мурманской области, Министерство имущественных отношений Мурманской области, Министерство природных ресурсов и экологии Мурманской области,  Министерство строительства и территориального развития Мурманской области, Комитет по обеспечению безопасности населения Мурманской области, Комитет рыбохозяйственного комплекса Мурманской области</t>
  </si>
  <si>
    <t>Аппарат Правительства Мурманской области, Министерство имущественных отношений Мурманской области, Министерство образования и науки Мурманской области,  Министерство природных ресурсов и экологии Мурманской области,  Министерство строительства и территориального развития Мурманской области,  Министерство  социального развития Мурманской области, Министерство юстиции  Мурманской области, Комитет по обеспечению безопасности населения Мурманской области, Комитет рыбохозяйственного комплекса Мурманской области</t>
  </si>
  <si>
    <r>
      <t xml:space="preserve">
</t>
    </r>
    <r>
      <rPr>
        <sz val="12"/>
        <color theme="1"/>
        <rFont val="Times New Roman"/>
        <family val="1"/>
        <charset val="204"/>
      </rPr>
      <t>Министерство строительства и территориального развития Мурманской области</t>
    </r>
    <r>
      <rPr>
        <b/>
        <sz val="12"/>
        <color theme="1"/>
        <rFont val="Times New Roman"/>
        <family val="1"/>
        <charset val="204"/>
      </rPr>
      <t xml:space="preserve">
</t>
    </r>
  </si>
  <si>
    <r>
      <t xml:space="preserve">
</t>
    </r>
    <r>
      <rPr>
        <sz val="12"/>
        <color theme="1"/>
        <rFont val="Times New Roman"/>
        <family val="1"/>
        <charset val="204"/>
      </rPr>
      <t>Министерство социального развития Мурманской области</t>
    </r>
    <r>
      <rPr>
        <b/>
        <sz val="12"/>
        <color theme="1"/>
        <rFont val="Times New Roman"/>
        <family val="1"/>
        <charset val="204"/>
      </rPr>
      <t xml:space="preserve">
</t>
    </r>
  </si>
  <si>
    <r>
      <t xml:space="preserve">
</t>
    </r>
    <r>
      <rPr>
        <sz val="12"/>
        <color theme="1"/>
        <rFont val="Times New Roman"/>
        <family val="1"/>
        <charset val="204"/>
      </rPr>
      <t>Министерство юстиции  Мурманской области</t>
    </r>
    <r>
      <rPr>
        <b/>
        <sz val="12"/>
        <color theme="1"/>
        <rFont val="Times New Roman"/>
        <family val="1"/>
        <charset val="204"/>
      </rPr>
      <t xml:space="preserve">
</t>
    </r>
  </si>
  <si>
    <r>
      <rPr>
        <b/>
        <sz val="12"/>
        <color theme="1"/>
        <rFont val="Times New Roman"/>
        <family val="1"/>
        <charset val="204"/>
      </rPr>
      <t xml:space="preserve">Задача 1 </t>
    </r>
    <r>
      <rPr>
        <sz val="12"/>
        <color theme="1"/>
        <rFont val="Times New Roman"/>
        <family val="1"/>
        <charset val="204"/>
      </rPr>
      <t xml:space="preserve">
Развитие современной информационной и телекоммуникационной инфраструктуры исполнительных органов государственной власти и органов местного самоуправления </t>
    </r>
  </si>
  <si>
    <r>
      <rPr>
        <b/>
        <sz val="12"/>
        <color theme="1"/>
        <rFont val="Times New Roman"/>
        <family val="1"/>
        <charset val="204"/>
      </rPr>
      <t>Задача 2</t>
    </r>
    <r>
      <rPr>
        <sz val="12"/>
        <color theme="1"/>
        <rFont val="Times New Roman"/>
        <family val="1"/>
        <charset val="204"/>
      </rPr>
      <t xml:space="preserve">
Развитие архитектуры электронного правительства Мурманской области
</t>
    </r>
  </si>
  <si>
    <r>
      <rPr>
        <b/>
        <sz val="12"/>
        <color theme="1"/>
        <rFont val="Times New Roman"/>
        <family val="1"/>
        <charset val="204"/>
      </rPr>
      <t>Задача 4</t>
    </r>
    <r>
      <rPr>
        <sz val="12"/>
        <color theme="1"/>
        <rFont val="Times New Roman"/>
        <family val="1"/>
        <charset val="204"/>
      </rPr>
      <t xml:space="preserve">
Сохранение и пополнение Архивного фонда Мурманской области
</t>
    </r>
  </si>
  <si>
    <r>
      <rPr>
        <b/>
        <sz val="12"/>
        <color theme="1"/>
        <rFont val="Times New Roman"/>
        <family val="1"/>
        <charset val="204"/>
      </rPr>
      <t>Задача 5</t>
    </r>
    <r>
      <rPr>
        <sz val="12"/>
        <color theme="1"/>
        <rFont val="Times New Roman"/>
        <family val="1"/>
        <charset val="204"/>
      </rPr>
      <t xml:space="preserve">
Управление развитием информационного общества и формированием электронного правительства Мурманской области
</t>
    </r>
  </si>
  <si>
    <r>
      <rPr>
        <b/>
        <sz val="12"/>
        <color theme="1"/>
        <rFont val="Times New Roman"/>
        <family val="1"/>
        <charset val="204"/>
      </rPr>
      <t>Задача 6</t>
    </r>
    <r>
      <rPr>
        <sz val="12"/>
        <color theme="1"/>
        <rFont val="Times New Roman"/>
        <family val="1"/>
        <charset val="204"/>
      </rPr>
      <t xml:space="preserve">
Обеспечение населения актуальной достоверной информацией о деятельности исполнительных органов власти Мурманской области
</t>
    </r>
  </si>
  <si>
    <r>
      <rPr>
        <b/>
        <sz val="12"/>
        <color theme="1"/>
        <rFont val="Times New Roman"/>
        <family val="1"/>
        <charset val="204"/>
      </rPr>
      <t xml:space="preserve">Задача1 </t>
    </r>
    <r>
      <rPr>
        <sz val="12"/>
        <color theme="1"/>
        <rFont val="Times New Roman"/>
        <family val="1"/>
        <charset val="204"/>
      </rPr>
      <t xml:space="preserve">
Cоздание и развитие Центра космических услуг Мурманской области</t>
    </r>
  </si>
  <si>
    <r>
      <rPr>
        <b/>
        <sz val="12"/>
        <color theme="1"/>
        <rFont val="Times New Roman"/>
        <family val="1"/>
        <charset val="204"/>
      </rPr>
      <t xml:space="preserve">Задача2 </t>
    </r>
    <r>
      <rPr>
        <sz val="12"/>
        <color theme="1"/>
        <rFont val="Times New Roman"/>
        <family val="1"/>
        <charset val="204"/>
      </rPr>
      <t xml:space="preserve">
Создание и развитие инфраструктуры пространственных данных Мурманской области, на основе постоянно действующих референцных станций</t>
    </r>
  </si>
  <si>
    <t>Х</t>
  </si>
  <si>
    <t>Комитет по развитию информационных технологий и связи Мурманской области, Министерство имущественных отношений Мурманской области, Министерство строительства и территориального развития Мурманской области,  Министерство природных ресурсов и экологии Мурманской области,  Комитет по обеспечению безопасности населения Мурманской области, Комитет рыбохозяйственного комплекса Мурманской области</t>
  </si>
  <si>
    <t xml:space="preserve">создание  и сопровождение сервиса  ведения реестра рыбопромысловых и рыбоводных участков Мурманской области с возможностью нанесения(изменения) границ участков и отображения графической схемы   участков на геоинформационнм портале Правительства Мурманской области </t>
  </si>
  <si>
    <t>проведение мероприятий в Министерстве социального развития и сети учреждениях социальной защиты населения, направленных на  соответствия используемых мер и средств защиты информации нормативным требованиям</t>
  </si>
  <si>
    <t>эксплуатация и сопровождение автоматизированных информационных систем "Электронный детский сад","Электронная кола","Дополнительное образование"; перевод образовательных услуг в электронный вид;
модернизация, эксплуатация и сопровождение регионального сегмента единой федеральной межведомственной системы учета контингента обучающихся по основным образовательным программам и дополнительным общеобразовательным программам в Мурманской области, включая интеграцию с федеральным сегментом</t>
  </si>
  <si>
    <t>cопровождение и развитие  АИС «Электронный социальный регистр населения Мурманской области» (автоматизация процессов предоставления мер социальной поддержки, перевод в электронный вид и поддержка в актульном состоянии 44 наиболее востребованных  услуг социальной сферы , внедрение и поддержка функционала использования системы межведомственного электронного взаимодействия)</t>
  </si>
  <si>
    <t>обеспечение бесперебойного функционированиея и сопровождение системы электронного документооборота (СЭДО); проведение доработки СЭДО для обеспечения возможности ведения юридически значимого электронного документооборота в ИОГВ и ПМО</t>
  </si>
  <si>
    <t>проведение социологического опроса (в рамках государственного контракта) для определение уровня удовлетворенности населения области каачеством предоставления  государственных услуг</t>
  </si>
  <si>
    <t>обеспечение выпуска, выдачи, обслуживания и хранения УЭК</t>
  </si>
  <si>
    <t xml:space="preserve">создание страхового фонда и фонда пользования уникальных и особо ценных документов, развитие систем автоматизированного государственного учета архивных документов, укрепление технической базы хранения архивных документов (использование современных решений в области хранения архивных документов).  </t>
  </si>
  <si>
    <t xml:space="preserve">финансовое обеспечение исполнения функций Комитета по развитию информационных технологий и связи в соответствии с Положением о Комитет </t>
  </si>
  <si>
    <t xml:space="preserve">обеспечение информационным сопровождением работ по развитию информационного общества и формированию электронного правительства (освещение в СМИ) </t>
  </si>
  <si>
    <t>ведомственные данные (реестр пользователей геоинформационного портала Правительства Мурманской области)</t>
  </si>
  <si>
    <t>2.0.2</t>
  </si>
  <si>
    <t>2.1.1.2</t>
  </si>
  <si>
    <t>обеспечение работоспособности ИВС ИОГВ МО, приобретение и модернизация оборудования для обеспечения оптимальных условий  эксплуатации существующих и внедремых и планируемых к внедрению информационных систем и ресурсов, необходимых для автоматизации работы сотрудников ИОГВ МО</t>
  </si>
  <si>
    <t>обучение сотрудников ГОБУ «Многофункциональный центр предоставления государственных и муниципальных услуг Мурманской области" по вопросам  внедрения систем менеджмента качества</t>
  </si>
  <si>
    <t>Модернизация информационно-вычислительной сети исполнительных органов государственной власти Мурманской области</t>
  </si>
  <si>
    <t>Оказание услуг по предоставлению каналов передачи данных между исполнительными органами государственной власти Мурманской области  и доступу к сети Интернет</t>
  </si>
  <si>
    <t>Оказание услуг по предоставлению каналов передачи данных с муниципальными образованиями Мурманской области</t>
  </si>
  <si>
    <t xml:space="preserve">Создание комплексной системы защиты информации </t>
  </si>
  <si>
    <t>Обеспечение бесперебойного функционирования комплексной системы защиты информации и соответствия мер по обеспечению безопасности защищаемой информации нормативным требованиям</t>
  </si>
  <si>
    <t>Обеспечение защиты конфиденциальной информации (персональных данных) в Министерстве социального развития Мурманской области  и  сети учреждений социальной защиты населения</t>
  </si>
  <si>
    <t>Развитие и сопровождение системы официальных интернет-ресурсов исполнительных органов государственной власти  Мурманской области</t>
  </si>
  <si>
    <t>Предоставление доступа исполнительным органам государственной власти Мурманской области к справочно-правовой и статистической информации</t>
  </si>
  <si>
    <t>Перевод государственных и муниципальных услуг в электронный вид, включая развитие системы межведомственного электронного взаимодействия для обмена сведениями</t>
  </si>
  <si>
    <t>Модернизация, эксплуатация  и сопровождение  автоматизированных информационных систем для предоставления государственных и муниципальных услуг в сфере образования и науки в электронном виде</t>
  </si>
  <si>
    <t>Развитие и сопровождение единой автоматизированной информационной системы ЗАГС Мурманской области (АИС ЗАГС)</t>
  </si>
  <si>
    <t>Сопровождение автоматизированных рабочих мест АРМ «Муниципал» в рамках подсистемы нормативных правовых актов единой системы информационно-телекоммуникационного обеспечения Российской Федерации</t>
  </si>
  <si>
    <t>Разработка, сопровождение и развитие автоматизированной информационной системы "Электронный социальный регистр населения Мурманской области"</t>
  </si>
  <si>
    <t xml:space="preserve">Разработка, сопровождение и развитие аналитической системы оценки и прогнозирования средств, направленных на меры социальной поддержки населения </t>
  </si>
  <si>
    <t xml:space="preserve">Создание, сопровождение, развитие и модернизация региональной информационной системы обеспечения градостроительной деятельности Мурманской области </t>
  </si>
  <si>
    <t>Модернизация и сопровождение системы электронного документооборота исполнительных органов государственных власти Мурманской области, обеспечение взаимодействия  системы электронного документооборота с информационными системами федеральных органов государственной власти</t>
  </si>
  <si>
    <t xml:space="preserve">Организация финансовой поддержки муниципальных образований на создание многофункциональных центров предоставления государственных и муниципальных услуг </t>
  </si>
  <si>
    <t xml:space="preserve">Проведение  социологических опросов, исследований,  мониторинга качества  предоставления государственных услуг в  муниципальных образованиях </t>
  </si>
  <si>
    <t xml:space="preserve">Проведение ремонтных работ,  разработка ПСД и оборудование  отделений многофункционального центра в соответствии со стандартами комфортности </t>
  </si>
  <si>
    <t xml:space="preserve">Приобретение, развитие и поддержка оборудования, офисной и вычислительной техники, программного обеспечения и автоматизированных информационных систем </t>
  </si>
  <si>
    <t>Обеспечение функционирования и развитие системы информационной безопасности распределенной сети многофункциональных центров</t>
  </si>
  <si>
    <t>Обеспечение изготовления универсальных электронных карт (УЭК)</t>
  </si>
  <si>
    <t>Организация предоставления государственных и муниципальных услуг</t>
  </si>
  <si>
    <t>Обеспечение выпуска, выдачи, обслуживания и хранения универсальных электронных карт (УЭК) на территории Мурманской области</t>
  </si>
  <si>
    <t>Содержание недвижимого имущества ГОБУ «Многофункциональный центр предоставления государственных и муниципальных услуг Мурманской области</t>
  </si>
  <si>
    <t>Разработка и внедрение систем менеджмента качества;  участие в семинарах, повышения квалификации, информационно-консультационные услуги для нужд ГОБУ «Многофункциональный центр предоставления государственных и муниципальных услуг Мурманской области</t>
  </si>
  <si>
    <t>Компенсация расходов на оплату стоимости проезда и провоза багажа к месту использования отпуска (отдыха) и обратно работников учреждения; компенсация расходов, связанных с переездом, как из других регионов Российской Федерации, так и к новому постоянному месту жительства в пределах территории Российской Федерации</t>
  </si>
  <si>
    <t xml:space="preserve">Субсидия на финансирование государственного задания  </t>
  </si>
  <si>
    <t>Субсидия на развитие, функционирование и обеспечение информационной безопасности ГОБУ "МФЦ МО"</t>
  </si>
  <si>
    <t>Обеспечение изготовления, выпуска и обслуживания  универсальных электронных карт (УЭК)</t>
  </si>
  <si>
    <t xml:space="preserve">Развитие единой автоматизированной информационной системы по документам Архивного фонда Мурманской области, находящимся на хранении в государственных архивах Мурманской области </t>
  </si>
  <si>
    <t>Укрепление материально-технической базы государственных архивов</t>
  </si>
  <si>
    <t>Оказание информационных услуг на основе архивных документов</t>
  </si>
  <si>
    <t>Обеспечение доступа к архивным документам (копиям) и справочно-поисковым средствам к ним</t>
  </si>
  <si>
    <t>Информационное обслуживание по архивному делу и документационному обеспечению управления</t>
  </si>
  <si>
    <t>Обеспечение сохранности и учет архивных документов</t>
  </si>
  <si>
    <t>Комплектование архивными документами</t>
  </si>
  <si>
    <t>Научное описание архивных документов и создание справочно-поисковых средств к ним</t>
  </si>
  <si>
    <t>Защита сведений, составляющих государственную тайну, других охраняемых законом тайн, содержащихся в документах архива, и организация в установленном порядке рассекречивания архивных документов</t>
  </si>
  <si>
    <t xml:space="preserve">Обеспечение деятельности государственных архивов Мурманской области </t>
  </si>
  <si>
    <t>Обеспечение реализации функций в сфере развития информационного общества и формирования электронного правительства</t>
  </si>
  <si>
    <t>Информационное сопровождение работ по развитию информационного общества и формированию электронного правительства</t>
  </si>
  <si>
    <t>Обучение государственных гражданских и муниципальных служащих Мурманской области, работников областных учреждений, приемам работы в государственных информационных системах, являющихся компонентами электронного правительства</t>
  </si>
  <si>
    <t xml:space="preserve">Освещение в СМИ деятельности Правительства Мурманской области, исполнительных органов государственной власти Мурманской области, а также политических партий в соответствии с законодательством </t>
  </si>
  <si>
    <t>Проведение семинаров, круглых столов, участие в семинарах, выставках и форумах СМИ</t>
  </si>
  <si>
    <t>Организация и проведение "Форума СМИ Мурманской области"</t>
  </si>
  <si>
    <t>Организация и проведение ежегодных творческих конкурсов среди журналистов и средств массовой информации Мурманской области</t>
  </si>
  <si>
    <t>Создание технических условий для технической поддержки информирования населения о деятельности исполнительных органов государственной власти Мурманской области</t>
  </si>
  <si>
    <t>Производство, выпуск и распространение газеты "Мурманский вестник"</t>
  </si>
  <si>
    <t>Мониторинг прессы и подготовка информационно-аналитических материалов</t>
  </si>
  <si>
    <t>Субсидия на финансовое обеспечение выполнения государственного задания</t>
  </si>
  <si>
    <t>Оказание платных информационных услуг</t>
  </si>
  <si>
    <t>Содержание имущества учреждения ГОАУ "Редакция газеты "Мурманский вестник"</t>
  </si>
  <si>
    <t xml:space="preserve">Компенсация расходов на оплату стоимости проезда и провоза багажа к месту использования отпуска и обратно лицам, работающим в ГОАУ "Редакция газеты "Мурманский вестник" </t>
  </si>
  <si>
    <t>Осуществление публикаций нормативно-правовых актов исполнительных  органов государственной власти, осуществляющих государственное регулирование цен (тарифов) на территории Мурманской области по вопросам установления тарифов в сфере коммунальных услуг</t>
  </si>
  <si>
    <t>Создание и развитие информационно-коммуникационной инфраструктуры Центра космических услуг</t>
  </si>
  <si>
    <t xml:space="preserve">Развитие базы данных для мониторинга и обработки информации с использованием данных дистанционного зондирования Земли на базе центра космических услуг </t>
  </si>
  <si>
    <t>Обеспечение функционирования и наполнения геоинформационного портала Правительства Мурманской области  и его интеграция в инфраструктуру центра космических услуг</t>
  </si>
  <si>
    <t>Создание и обеспечение функционирования информационного ресурса по ведению реестра рыбопромысловых и рыбоводных участков Мурманской области на базе геоинформационного портала Правительства Мурманской области</t>
  </si>
  <si>
    <t xml:space="preserve">Создание центра управления сети геодезических базовых станций </t>
  </si>
  <si>
    <t>Создание и развитие сети геодезических базовых станций для повышения точности определения координат</t>
  </si>
  <si>
    <t>Организация и поддержка каналов передачи данных для обеспечения функционирования и использования данных сети базовых станций</t>
  </si>
  <si>
    <t>Работы по привязке сети базовых станций к государственной системе координат</t>
  </si>
  <si>
    <t>Внедрение современных технологий хранения, учета, использования  архивных фондов</t>
  </si>
  <si>
    <t xml:space="preserve"> ГОКУ ГАМО, ГОКУ ГАМО в г. Кировске</t>
  </si>
  <si>
    <t xml:space="preserve">Проведение экспертизы создаваемых в рамках реализации подпрограммы проектных решений и реализуемых мероприятий </t>
  </si>
  <si>
    <t>обеспечение выполнения государственного задания. Ежегодный выпуск 1464 полос формата А2 региональной газеты "Мурманский вестник",  подготовка и представление 209 информационно-аналитических обзоров по результатам мониторинга СМИ</t>
  </si>
  <si>
    <t xml:space="preserve">развитие и модернизация региональной информационной системы обеспечения градостроительной деятельности Мурманской области (РИСОГД МО); обеспечение возможности получения ИОГВ МО комплексной, достоверной и актуальной информации в области градостроительной деятельности посредством информационно-телекоммуникационных каналов; интеграция РИСОГД МО с геоинформационным порталом Правительства Мурманской области и информационными системами обеспечения градостроительной деятельности муниципальных образований для создания единого ингформационного пространства градостроительной деятельности Мурманской обласит. </t>
  </si>
  <si>
    <t>услуги по разработке, сопровождению и развитию  программного комплекса аналитической системы оценки и прогнозирования средств, направленных на меры социальной поддержки населения, на основе баз данных автоматизированной системы «Электронный социальный регистр населения Мурманской области»</t>
  </si>
  <si>
    <t xml:space="preserve">оцифровка архивных документов в соответствии с государственным контрактом с целью создания страхового фонда и фонда пользования уникальных и особо ценных документов, сопровождеие и развитие автоматизированной информационной системы </t>
  </si>
  <si>
    <t>Д= ЕСИА+ВИС</t>
  </si>
  <si>
    <t xml:space="preserve">Д – доля граждан, использовавших сеть Интернет для получения государственных и муниципальных услуг, к общей численности населения в возрасте 15-72 лет,
ЕСИА – доля граждан, зарегистрированных в Единой системе идентификации и аутентификации,
ВИС – доля граждан, использовавших для получения услуг ведомственные региональные порталы, не интегрированные с ЕСИА.
</t>
  </si>
  <si>
    <t>увеличение количества пакетов данных дистанционного зондирования Земли, доступных на геоинформационном портале Мурманской области к 2020 году до 120;</t>
  </si>
  <si>
    <t xml:space="preserve">I квартал 2016 </t>
  </si>
  <si>
    <t>I квартал 2016, после принятия соответствующего документа на федеральном уровне</t>
  </si>
  <si>
    <t>I квартал 2016</t>
  </si>
  <si>
    <t>IV квартал 2016, после принятия соответствующего документа на федеральном уровне</t>
  </si>
  <si>
    <t xml:space="preserve"> I-II квартал 2016</t>
  </si>
  <si>
    <t xml:space="preserve">
II-IV квартал 2016 (после принятия Положения о СОИР)</t>
  </si>
  <si>
    <t>доля ИОГВ, использующих ресурсы геоинформационной системы при реализации полномочий</t>
  </si>
  <si>
    <t>доля объектов, мониторинг которых осуществляется с использованием геоинформационной системы от общего числа объектов подлежащих мониторингу</t>
  </si>
  <si>
    <t xml:space="preserve">включение нового основного мероприятия </t>
  </si>
  <si>
    <t>новое мероприятие</t>
  </si>
  <si>
    <t>выполнение работ по развитию функционала геопортала Правительства Мурманской области  в рамках создания новых инструментов работы с геопорталам для исполнения ИОГВ своих полномочий,</t>
  </si>
  <si>
    <t xml:space="preserve">Мероприятие. Создание окон предоставления государственных и муниципальных услуг за счёт привлечённых организаций. </t>
  </si>
  <si>
    <t>1.3.1.2</t>
  </si>
  <si>
    <t>изменение объемов финансирования (уменьшение ассигнований) перенос из основного мероприятия Создание и развитие инфраструктуры предоставления потребителям результатов космической деятельности на базе ЦКУ</t>
  </si>
  <si>
    <t>экономия по торгам, необходимость выполнения распоряжений Правительства РФ от 25.10.2014  № 2125-р ,  от 14.02.2015 № 236-р , от 17.12.2009 г. № 1993-р, от 25.12.2013 № 2516-р, соглашения от 11.06.2015 №ОП-П8-10233, ЗАКЛЮЧЕННОГО Правительством Мурманской области с Минкомсвязью России</t>
  </si>
  <si>
    <t>2015 год - экономия по результатам конкурсных процедур, 2016-2018 - уменьшение объёмов ассигнований</t>
  </si>
  <si>
    <t>уменьшение объёмов ассигнований</t>
  </si>
  <si>
    <r>
      <t xml:space="preserve">Основное мероприятие 1. </t>
    </r>
    <r>
      <rPr>
        <sz val="13"/>
        <rFont val="Times New Roman"/>
        <family val="1"/>
        <charset val="204"/>
      </rPr>
      <t xml:space="preserve">Совершенствование и модернизация аппаратного и программного обеспечения информационно-вычислительной сети исполнительных органов государственной власти </t>
    </r>
  </si>
  <si>
    <r>
      <rPr>
        <b/>
        <sz val="13"/>
        <rFont val="Times New Roman"/>
        <family val="1"/>
        <charset val="204"/>
      </rPr>
      <t>Основное мероприятие 2</t>
    </r>
    <r>
      <rPr>
        <sz val="13"/>
        <rFont val="Times New Roman"/>
        <family val="1"/>
        <charset val="204"/>
      </rPr>
      <t>. Обеспечение комплексной защиты информации в информационно-вычислительной сети исполнительных органов государственной власти  Мурманской области</t>
    </r>
  </si>
  <si>
    <r>
      <rPr>
        <b/>
        <sz val="13"/>
        <rFont val="Times New Roman"/>
        <family val="1"/>
        <charset val="204"/>
      </rPr>
      <t>Основное мероприятие 3</t>
    </r>
    <r>
      <rPr>
        <sz val="13"/>
        <rFont val="Times New Roman"/>
        <family val="1"/>
        <charset val="204"/>
      </rPr>
      <t xml:space="preserve">. Развитие инфокоммуникационных компонентов электронного правительства </t>
    </r>
  </si>
  <si>
    <r>
      <rPr>
        <b/>
        <sz val="13"/>
        <rFont val="Times New Roman"/>
        <family val="1"/>
        <charset val="204"/>
      </rPr>
      <t xml:space="preserve">Основное мероприятие 4. </t>
    </r>
    <r>
      <rPr>
        <sz val="13"/>
        <rFont val="Times New Roman"/>
        <family val="1"/>
        <charset val="204"/>
      </rPr>
      <t>Организация предоставления государственных и муниципальных услуг по принципу "одного окна"</t>
    </r>
  </si>
  <si>
    <r>
      <rPr>
        <b/>
        <sz val="13"/>
        <rFont val="Times New Roman"/>
        <family val="1"/>
        <charset val="204"/>
      </rPr>
      <t xml:space="preserve">Основное мероприятие 5. </t>
    </r>
    <r>
      <rPr>
        <sz val="13"/>
        <rFont val="Times New Roman"/>
        <family val="1"/>
        <charset val="204"/>
      </rPr>
      <t>Обеспечение предоставления  государственных  и муниципальных услуг в ГОБУ "МФЦ МО"</t>
    </r>
  </si>
  <si>
    <r>
      <rPr>
        <b/>
        <sz val="13"/>
        <rFont val="Times New Roman"/>
        <family val="1"/>
        <charset val="204"/>
      </rPr>
      <t>Основное мероприятие 6</t>
    </r>
    <r>
      <rPr>
        <sz val="13"/>
        <rFont val="Times New Roman"/>
        <family val="1"/>
        <charset val="204"/>
      </rPr>
      <t xml:space="preserve">. Организация хранения, комплектования, учета и использования архивных документов </t>
    </r>
  </si>
  <si>
    <r>
      <t xml:space="preserve">Основное мероприятие 7. </t>
    </r>
    <r>
      <rPr>
        <sz val="13"/>
        <rFont val="Times New Roman"/>
        <family val="1"/>
        <charset val="204"/>
      </rPr>
      <t>Обеспечение реализации государственных функций и предоставления государственных услуг в сфере информационно-телекоммуникационных технологий</t>
    </r>
  </si>
  <si>
    <r>
      <rPr>
        <b/>
        <sz val="13"/>
        <rFont val="Times New Roman"/>
        <family val="1"/>
        <charset val="204"/>
      </rPr>
      <t>Основное мероприятие 8.</t>
    </r>
    <r>
      <rPr>
        <sz val="13"/>
        <rFont val="Times New Roman"/>
        <family val="1"/>
        <charset val="204"/>
      </rPr>
      <t xml:space="preserve"> Создание условий для получения  населением актуальной, достоверной информации о деятельности исполнительных органов государственной власти Мурманской области</t>
    </r>
  </si>
  <si>
    <r>
      <rPr>
        <b/>
        <sz val="13"/>
        <rFont val="Times New Roman"/>
        <family val="1"/>
        <charset val="204"/>
      </rPr>
      <t>Основное мероприятие 1.</t>
    </r>
    <r>
      <rPr>
        <sz val="13"/>
        <rFont val="Times New Roman"/>
        <family val="1"/>
        <charset val="204"/>
      </rPr>
      <t xml:space="preserve"> Создание и развитие инфраструктуры предоставления потребителям результатов космической деятельности на базе центра космических услуг.  </t>
    </r>
  </si>
  <si>
    <r>
      <rPr>
        <b/>
        <sz val="13"/>
        <rFont val="Times New Roman"/>
        <family val="1"/>
        <charset val="204"/>
      </rPr>
      <t xml:space="preserve">Основное мероприятие 2. </t>
    </r>
    <r>
      <rPr>
        <sz val="13"/>
        <rFont val="Times New Roman"/>
        <family val="1"/>
        <charset val="204"/>
      </rPr>
      <t xml:space="preserve">Обеспечение развития геоинформационного портала Правительства Мурманской области  </t>
    </r>
  </si>
  <si>
    <r>
      <rPr>
        <b/>
        <sz val="13"/>
        <rFont val="Times New Roman"/>
        <family val="1"/>
        <charset val="204"/>
      </rPr>
      <t>Основное мероприятие 3.</t>
    </r>
    <r>
      <rPr>
        <sz val="13"/>
        <rFont val="Times New Roman"/>
        <family val="1"/>
        <charset val="204"/>
      </rPr>
      <t xml:space="preserve"> Создание и развитие  территориально-распределенной региональной инфраструктуры системы сбора, обработки, хранения и предоставления потребителям пространственных данных </t>
    </r>
  </si>
  <si>
    <r>
      <t xml:space="preserve">Задача 3                                                            </t>
    </r>
    <r>
      <rPr>
        <sz val="12"/>
        <color theme="1"/>
        <rFont val="Times New Roman"/>
        <family val="1"/>
        <charset val="204"/>
      </rPr>
      <t>Создание и развитие сети многофункциональных центров предоставления государственных и муниципальных услуг</t>
    </r>
  </si>
  <si>
    <t xml:space="preserve">изготовление и персонализация не менее 2000 ед. УЭК в год, обсулуживание УЭК (в том числе приобретение  неисключительных  прав на  пользования АИС УОС ФУО и АРМ ППВ ФУО и абонентская плата за услуги поддержки АИС УОС ФУО и АРМ ППВ ФУО)  </t>
  </si>
  <si>
    <t>обеспечение деятельности ГОБУ "МФЦ МО" (приведение отделений МФЦ к соответствующим стандартам комфортности (в том числе проведение ремонтных работ) , материально-техническое оснащение, информационная безопасность МФЦ, повышение квалификации (семинары, обучение) сотрудников, компенсация оплаты проезда к месту проведения отпуска и обратно)</t>
  </si>
  <si>
    <t>обеспечение безопасности информационной системы (приобретение оборудования,  обучение сотрудников, приобретение и обновление программного обеспечения (неисключительных прав), установка СКУД)</t>
  </si>
  <si>
    <t>изготовление 2000 ед. УЭК</t>
  </si>
  <si>
    <t xml:space="preserve">завершение работ по созданию многофункциональных центров на территориях семи муниципальных образований </t>
  </si>
  <si>
    <t>1.4.1.10.</t>
  </si>
  <si>
    <t>1.4.1.11.</t>
  </si>
  <si>
    <t>Мероприятие.  Сопровождение и развитие регионального сегмента государственной автоматизированной системы "Управление"</t>
  </si>
  <si>
    <t xml:space="preserve">приведение в соответсвии с методическими указаниями по разработке, реализации и оценки эффективности государственных программ Мурманской области (Приказ Минэкономразвития Мурмансской области от 17.08.2015 № ОД-79), перераспроеделеие ассигнований   </t>
  </si>
  <si>
    <t xml:space="preserve">в соответствии с доведенными предельными объемами финансирования и основными подходами к формированию объемов финансового обеспечения расходных обязательств . в соответствие с методическими указаниями по разработке, реализации и оценке эффективности государственных программ Мурманской области (Приказ Министерства экономического развития Мурманской области от 17.08.2015 № ОД-79) </t>
  </si>
  <si>
    <t>изменение объемов финансирования (уменьшение ассигнований) объединение мероприятий 2.1.1.2 и 2.1.1.4</t>
  </si>
  <si>
    <t xml:space="preserve"> 2016 год - увеличение ассигнований, 2017-2018 годы -уменьшение в соответствии с доведенными предельными объемами финансирования и основными подходами к формированию объемов финансового обеспечения расходных обязательств </t>
  </si>
  <si>
    <t xml:space="preserve">Финансовое обеспечение государственной программы за счет средств хозяйствующих субъектов, общественных, научных и иных организаций, государственных внебюджетных фондов </t>
  </si>
  <si>
    <t>ЕСИА – отчетность Минкомсвязь России, ВИС – ведомственные данные</t>
  </si>
  <si>
    <t>социологическое исследование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</si>
</sst>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0" x14ac:knownFonts="1">
    <font>
      <sz val="11"/>
      <color theme="1"/>
      <name val="Calibri"/>
      <family val="2"/>
      <charset val="204"/>
      <scheme val="minor"/>
    </font>
    <font>
      <sz val="10"/>
      <color indexed="8"/>
      <name val="Times New Roman"/>
      <family val="1"/>
      <charset val="204"/>
    </font>
    <font>
      <sz val="11"/>
      <color indexed="8"/>
      <name val="Times New Roman"/>
      <family val="1"/>
      <charset val="204"/>
    </font>
    <font>
      <sz val="10"/>
      <name val="Times New Roman"/>
      <family val="1"/>
      <charset val="204"/>
    </font>
    <font>
      <sz val="14"/>
      <color indexed="8"/>
      <name val="Times New Roman"/>
      <family val="1"/>
      <charset val="204"/>
    </font>
    <font>
      <vertAlign val="superscript"/>
      <sz val="14"/>
      <color indexed="8"/>
      <name val="Times New Roman"/>
      <family val="1"/>
      <charset val="204"/>
    </font>
    <font>
      <sz val="12"/>
      <color indexed="8"/>
      <name val="Times New Roman"/>
      <family val="1"/>
      <charset val="204"/>
    </font>
    <font>
      <sz val="10"/>
      <color indexed="8"/>
      <name val="Times New Roman"/>
      <family val="1"/>
      <charset val="204"/>
    </font>
    <font>
      <sz val="12"/>
      <color indexed="8"/>
      <name val="Calibri"/>
      <family val="2"/>
      <charset val="204"/>
    </font>
    <font>
      <sz val="12"/>
      <name val="Times New Roman"/>
      <family val="1"/>
      <charset val="204"/>
    </font>
    <font>
      <b/>
      <sz val="12"/>
      <name val="Times New Roman"/>
      <family val="1"/>
      <charset val="204"/>
    </font>
    <font>
      <b/>
      <sz val="13"/>
      <name val="Times New Roman"/>
      <family val="1"/>
      <charset val="204"/>
    </font>
    <font>
      <sz val="13"/>
      <name val="Times New Roman"/>
      <family val="1"/>
      <charset val="204"/>
    </font>
    <font>
      <b/>
      <sz val="10"/>
      <name val="Times New Roman"/>
      <family val="1"/>
      <charset val="204"/>
    </font>
    <font>
      <sz val="8"/>
      <name val="Calibri"/>
      <family val="2"/>
      <charset val="204"/>
    </font>
    <font>
      <b/>
      <sz val="13"/>
      <color indexed="40"/>
      <name val="Times New Roman"/>
      <family val="1"/>
      <charset val="204"/>
    </font>
    <font>
      <sz val="12"/>
      <name val="Calibri"/>
      <family val="2"/>
      <charset val="204"/>
    </font>
    <font>
      <b/>
      <sz val="16"/>
      <name val="Times New Roman"/>
      <family val="1"/>
      <charset val="204"/>
    </font>
    <font>
      <b/>
      <sz val="15"/>
      <name val="Times New Roman"/>
      <family val="1"/>
      <charset val="204"/>
    </font>
    <font>
      <b/>
      <sz val="14"/>
      <name val="Times New Roman"/>
      <family val="1"/>
      <charset val="204"/>
    </font>
    <font>
      <u/>
      <sz val="11"/>
      <color theme="10"/>
      <name val="Calibri"/>
      <family val="2"/>
      <charset val="204"/>
      <scheme val="minor"/>
    </font>
    <font>
      <sz val="10"/>
      <color theme="1"/>
      <name val="Times New Roman"/>
      <family val="1"/>
      <charset val="204"/>
    </font>
    <font>
      <sz val="10"/>
      <color theme="1"/>
      <name val="Calibri"/>
      <family val="2"/>
      <charset val="204"/>
      <scheme val="minor"/>
    </font>
    <font>
      <sz val="12"/>
      <color theme="1"/>
      <name val="Times New Roman"/>
      <family val="1"/>
      <charset val="204"/>
    </font>
    <font>
      <sz val="11"/>
      <color theme="1"/>
      <name val="Times New Roman"/>
      <family val="1"/>
      <charset val="204"/>
    </font>
    <font>
      <b/>
      <sz val="10"/>
      <color theme="1"/>
      <name val="Times New Roman"/>
      <family val="1"/>
      <charset val="204"/>
    </font>
    <font>
      <b/>
      <sz val="10"/>
      <color rgb="FF00B050"/>
      <name val="Wingdings"/>
      <charset val="2"/>
    </font>
    <font>
      <b/>
      <sz val="10"/>
      <color rgb="FF0070C0"/>
      <name val="Wingdings"/>
      <charset val="2"/>
    </font>
    <font>
      <i/>
      <sz val="10"/>
      <color indexed="8"/>
      <name val="Times New Roman"/>
      <family val="1"/>
      <charset val="204"/>
    </font>
    <font>
      <sz val="10"/>
      <color rgb="FF00B050"/>
      <name val="Wingdings"/>
      <charset val="2"/>
    </font>
    <font>
      <sz val="10"/>
      <color rgb="FF0070C0"/>
      <name val="Times New Roman"/>
      <family val="1"/>
      <charset val="204"/>
    </font>
    <font>
      <sz val="12"/>
      <color rgb="FF0070C0"/>
      <name val="Times New Roman"/>
      <family val="1"/>
      <charset val="204"/>
    </font>
    <font>
      <b/>
      <sz val="10"/>
      <color indexed="8"/>
      <name val="Times New Roman"/>
      <family val="1"/>
      <charset val="204"/>
    </font>
    <font>
      <sz val="13"/>
      <color rgb="FFFF0000"/>
      <name val="Times New Roman"/>
      <family val="1"/>
      <charset val="204"/>
    </font>
    <font>
      <vertAlign val="superscript"/>
      <sz val="10"/>
      <color indexed="8"/>
      <name val="Times New Roman"/>
      <family val="1"/>
      <charset val="204"/>
    </font>
    <font>
      <sz val="11"/>
      <color rgb="FFFF0000"/>
      <name val="Calibri"/>
      <family val="2"/>
      <charset val="204"/>
      <scheme val="minor"/>
    </font>
    <font>
      <sz val="12"/>
      <color rgb="FFFF0000"/>
      <name val="Times New Roman"/>
      <family val="1"/>
      <charset val="204"/>
    </font>
    <font>
      <sz val="10"/>
      <color rgb="FFFF0000"/>
      <name val="Times New Roman"/>
      <family val="1"/>
      <charset val="204"/>
    </font>
    <font>
      <sz val="11"/>
      <name val="Calibri"/>
      <family val="2"/>
      <charset val="204"/>
      <scheme val="minor"/>
    </font>
    <font>
      <sz val="9"/>
      <color indexed="8"/>
      <name val="Times New Roman"/>
      <family val="1"/>
      <charset val="204"/>
    </font>
    <font>
      <sz val="8"/>
      <color indexed="8"/>
      <name val="Times New Roman"/>
      <family val="1"/>
      <charset val="204"/>
    </font>
    <font>
      <b/>
      <sz val="8"/>
      <color indexed="8"/>
      <name val="Times New Roman"/>
      <family val="1"/>
      <charset val="204"/>
    </font>
    <font>
      <sz val="10"/>
      <color theme="9" tint="-0.249977111117893"/>
      <name val="Times New Roman"/>
      <family val="1"/>
      <charset val="204"/>
    </font>
    <font>
      <b/>
      <sz val="11"/>
      <color theme="1"/>
      <name val="Calibri"/>
      <family val="2"/>
      <charset val="204"/>
      <scheme val="minor"/>
    </font>
    <font>
      <b/>
      <sz val="12"/>
      <color indexed="8"/>
      <name val="Times New Roman"/>
      <family val="1"/>
      <charset val="204"/>
    </font>
    <font>
      <b/>
      <i/>
      <sz val="10"/>
      <color theme="1"/>
      <name val="Times New Roman"/>
      <family val="1"/>
      <charset val="204"/>
    </font>
    <font>
      <b/>
      <sz val="12"/>
      <color theme="1"/>
      <name val="Times New Roman"/>
      <family val="1"/>
      <charset val="204"/>
    </font>
    <font>
      <sz val="12"/>
      <color theme="1"/>
      <name val="Calibri"/>
      <family val="2"/>
      <charset val="204"/>
      <scheme val="minor"/>
    </font>
    <font>
      <strike/>
      <sz val="10"/>
      <color rgb="FFFF0000"/>
      <name val="Times New Roman"/>
      <family val="1"/>
      <charset val="204"/>
    </font>
    <font>
      <b/>
      <sz val="11"/>
      <name val="Calibri"/>
      <family val="2"/>
      <charset val="204"/>
      <scheme val="minor"/>
    </font>
    <font>
      <b/>
      <sz val="12"/>
      <name val="Calibri"/>
      <family val="2"/>
      <charset val="204"/>
    </font>
    <font>
      <b/>
      <sz val="12"/>
      <color theme="1"/>
      <name val="Calibri"/>
      <family val="2"/>
      <charset val="204"/>
      <scheme val="minor"/>
    </font>
    <font>
      <sz val="13"/>
      <name val="Calibri"/>
      <family val="2"/>
      <charset val="204"/>
    </font>
    <font>
      <sz val="13"/>
      <color theme="1"/>
      <name val="Calibri"/>
      <family val="2"/>
      <charset val="204"/>
      <scheme val="minor"/>
    </font>
    <font>
      <b/>
      <sz val="13"/>
      <color theme="1"/>
      <name val="Calibri"/>
      <family val="2"/>
      <charset val="204"/>
      <scheme val="minor"/>
    </font>
    <font>
      <sz val="13"/>
      <name val="Calibri"/>
      <family val="2"/>
      <charset val="204"/>
      <scheme val="minor"/>
    </font>
    <font>
      <sz val="13"/>
      <color theme="1"/>
      <name val="Times New Roman"/>
      <family val="1"/>
      <charset val="204"/>
    </font>
    <font>
      <b/>
      <sz val="13"/>
      <color theme="1"/>
      <name val="Times New Roman"/>
      <family val="1"/>
      <charset val="204"/>
    </font>
    <font>
      <sz val="10"/>
      <color rgb="FF000000"/>
      <name val="Times New Roman"/>
      <family val="1"/>
      <charset val="204"/>
    </font>
    <font>
      <sz val="11"/>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20" fillId="0" borderId="0" applyNumberFormat="0" applyFill="0" applyBorder="0" applyAlignment="0" applyProtection="0"/>
  </cellStyleXfs>
  <cellXfs count="963">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righ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6" fillId="0" borderId="0" xfId="0" applyFont="1" applyAlignment="1">
      <alignment horizontal="left" vertical="center"/>
    </xf>
    <xf numFmtId="0" fontId="0" fillId="0" borderId="0" xfId="0" applyAlignment="1">
      <alignment wrapText="1"/>
    </xf>
    <xf numFmtId="0" fontId="6" fillId="0" borderId="0" xfId="0" applyFont="1"/>
    <xf numFmtId="0" fontId="6"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6" fillId="0" borderId="0" xfId="0" applyFont="1" applyBorder="1" applyAlignment="1">
      <alignment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vertical="center" wrapText="1"/>
    </xf>
    <xf numFmtId="4" fontId="6" fillId="0" borderId="0"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9" fillId="0" borderId="1" xfId="0" applyFont="1" applyFill="1" applyBorder="1" applyAlignment="1">
      <alignment vertical="center" wrapText="1"/>
    </xf>
    <xf numFmtId="0" fontId="6" fillId="0" borderId="0" xfId="0" applyFont="1" applyAlignment="1">
      <alignment vertical="center"/>
    </xf>
    <xf numFmtId="0" fontId="3" fillId="0" borderId="2" xfId="0" applyFont="1" applyFill="1" applyBorder="1" applyAlignment="1">
      <alignment vertical="center" wrapText="1"/>
    </xf>
    <xf numFmtId="0" fontId="0" fillId="0" borderId="6" xfId="0" applyBorder="1" applyAlignment="1">
      <alignment vertical="center" wrapText="1"/>
    </xf>
    <xf numFmtId="16" fontId="3"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3" fillId="0"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7" fillId="0" borderId="0" xfId="0" applyFont="1" applyFill="1" applyBorder="1" applyAlignment="1">
      <alignment vertical="center" wrapText="1"/>
    </xf>
    <xf numFmtId="4" fontId="4" fillId="0" borderId="0" xfId="0" applyNumberFormat="1" applyFont="1" applyBorder="1" applyAlignment="1">
      <alignment horizontal="left" vertical="center"/>
    </xf>
    <xf numFmtId="0" fontId="4" fillId="0" borderId="0" xfId="0" applyFont="1"/>
    <xf numFmtId="165" fontId="6" fillId="0" borderId="1" xfId="0" applyNumberFormat="1" applyFont="1" applyFill="1" applyBorder="1" applyAlignment="1">
      <alignment vertical="center" wrapText="1"/>
    </xf>
    <xf numFmtId="165" fontId="6" fillId="0" borderId="0" xfId="0" applyNumberFormat="1" applyFont="1" applyBorder="1" applyAlignment="1">
      <alignment horizontal="right" vertical="center" wrapText="1"/>
    </xf>
    <xf numFmtId="165" fontId="6" fillId="0" borderId="3" xfId="0" applyNumberFormat="1" applyFont="1" applyBorder="1" applyAlignment="1">
      <alignment vertical="center" wrapText="1"/>
    </xf>
    <xf numFmtId="165" fontId="6" fillId="0" borderId="1" xfId="0" applyNumberFormat="1" applyFont="1" applyBorder="1" applyAlignment="1">
      <alignment vertical="center" wrapText="1"/>
    </xf>
    <xf numFmtId="165" fontId="6" fillId="0" borderId="1" xfId="0" applyNumberFormat="1" applyFont="1" applyFill="1" applyBorder="1" applyAlignment="1">
      <alignment vertical="center"/>
    </xf>
    <xf numFmtId="165" fontId="6" fillId="0" borderId="3"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0" xfId="0" applyFont="1" applyBorder="1" applyAlignment="1">
      <alignment horizontal="left" vertical="center" wrapText="1"/>
    </xf>
    <xf numFmtId="165" fontId="6"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right" vertical="center" wrapText="1"/>
    </xf>
    <xf numFmtId="0" fontId="21" fillId="0" borderId="0" xfId="0" applyFont="1"/>
    <xf numFmtId="0" fontId="22" fillId="0" borderId="0" xfId="0" applyFont="1"/>
    <xf numFmtId="0" fontId="0" fillId="0" borderId="1" xfId="0" applyBorder="1"/>
    <xf numFmtId="0" fontId="23" fillId="0" borderId="0" xfId="0" applyFont="1"/>
    <xf numFmtId="0" fontId="23" fillId="0" borderId="0" xfId="0" applyFont="1" applyAlignment="1">
      <alignment horizontal="left" vertical="center"/>
    </xf>
    <xf numFmtId="0" fontId="6" fillId="0" borderId="0" xfId="0" applyFont="1" applyBorder="1" applyAlignment="1">
      <alignment horizontal="right"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4" fontId="9" fillId="0" borderId="1" xfId="0" applyNumberFormat="1" applyFont="1" applyFill="1" applyBorder="1" applyAlignment="1">
      <alignment vertical="center" wrapText="1"/>
    </xf>
    <xf numFmtId="0" fontId="1" fillId="0" borderId="0" xfId="0" applyFont="1" applyAlignment="1">
      <alignment vertical="center"/>
    </xf>
    <xf numFmtId="1" fontId="9" fillId="0" borderId="1" xfId="0" applyNumberFormat="1" applyFont="1" applyFill="1" applyBorder="1" applyAlignment="1">
      <alignment horizontal="center" vertical="center" wrapText="1"/>
    </xf>
    <xf numFmtId="165" fontId="0" fillId="0" borderId="0" xfId="0" applyNumberFormat="1"/>
    <xf numFmtId="0" fontId="16" fillId="0" borderId="0" xfId="0" applyNumberFormat="1" applyFont="1" applyFill="1" applyAlignment="1">
      <alignment horizontal="center" vertical="center"/>
    </xf>
    <xf numFmtId="1" fontId="16" fillId="0" borderId="0" xfId="0" applyNumberFormat="1" applyFont="1" applyFill="1" applyAlignment="1">
      <alignment horizontal="center" vertical="center"/>
    </xf>
    <xf numFmtId="164" fontId="16" fillId="0" borderId="0" xfId="0" applyNumberFormat="1" applyFont="1" applyFill="1" applyAlignment="1">
      <alignment vertical="center"/>
    </xf>
    <xf numFmtId="2" fontId="16" fillId="0" borderId="0" xfId="0" applyNumberFormat="1" applyFont="1" applyFill="1" applyAlignment="1">
      <alignment vertical="center"/>
    </xf>
    <xf numFmtId="0" fontId="10" fillId="0" borderId="0" xfId="0" applyFont="1" applyFill="1" applyAlignment="1">
      <alignment horizontal="left" vertical="center"/>
    </xf>
    <xf numFmtId="4" fontId="16" fillId="0" borderId="0" xfId="0" applyNumberFormat="1" applyFont="1" applyFill="1" applyAlignment="1">
      <alignment vertical="center"/>
    </xf>
    <xf numFmtId="1" fontId="10" fillId="0" borderId="2" xfId="0" applyNumberFormat="1"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2" fontId="10" fillId="0" borderId="2" xfId="0" applyNumberFormat="1" applyFont="1" applyFill="1" applyBorder="1" applyAlignment="1">
      <alignment horizontal="center" vertical="center" wrapText="1"/>
    </xf>
    <xf numFmtId="1" fontId="18" fillId="0" borderId="21" xfId="0" applyNumberFormat="1" applyFont="1" applyFill="1" applyBorder="1" applyAlignment="1">
      <alignment horizontal="center" vertical="center" wrapText="1"/>
    </xf>
    <xf numFmtId="165" fontId="16" fillId="0" borderId="0" xfId="0" applyNumberFormat="1" applyFont="1" applyFill="1" applyAlignment="1">
      <alignment vertical="center"/>
    </xf>
    <xf numFmtId="1" fontId="9" fillId="0" borderId="10"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6" fillId="0" borderId="0" xfId="0" applyFont="1" applyFill="1" applyBorder="1" applyAlignment="1">
      <alignment vertical="center"/>
    </xf>
    <xf numFmtId="4" fontId="9" fillId="0" borderId="8" xfId="0" applyNumberFormat="1" applyFont="1" applyFill="1" applyBorder="1" applyAlignment="1">
      <alignment vertical="center" wrapText="1"/>
    </xf>
    <xf numFmtId="0" fontId="16" fillId="0" borderId="0" xfId="0" quotePrefix="1" applyFont="1" applyFill="1" applyAlignment="1">
      <alignment vertical="center"/>
    </xf>
    <xf numFmtId="165" fontId="18" fillId="0" borderId="21" xfId="0" applyNumberFormat="1" applyFont="1" applyFill="1" applyBorder="1" applyAlignment="1">
      <alignment vertical="center" wrapText="1"/>
    </xf>
    <xf numFmtId="165" fontId="9" fillId="0" borderId="10" xfId="0" applyNumberFormat="1" applyFont="1" applyFill="1" applyBorder="1" applyAlignment="1">
      <alignment vertical="center" wrapText="1"/>
    </xf>
    <xf numFmtId="165" fontId="9" fillId="0" borderId="1" xfId="0" applyNumberFormat="1" applyFont="1" applyFill="1" applyBorder="1" applyAlignment="1">
      <alignment horizontal="right" vertical="center" wrapText="1"/>
    </xf>
    <xf numFmtId="165" fontId="10" fillId="0" borderId="1" xfId="0" applyNumberFormat="1" applyFont="1" applyFill="1" applyBorder="1" applyAlignment="1">
      <alignment horizontal="right" vertical="center" wrapText="1"/>
    </xf>
    <xf numFmtId="165" fontId="9" fillId="0" borderId="1" xfId="0" applyNumberFormat="1" applyFont="1" applyFill="1" applyBorder="1" applyAlignment="1">
      <alignment horizontal="right" vertical="center"/>
    </xf>
    <xf numFmtId="165" fontId="9" fillId="0" borderId="0" xfId="0" applyNumberFormat="1" applyFont="1" applyFill="1" applyAlignment="1">
      <alignment vertical="center"/>
    </xf>
    <xf numFmtId="165" fontId="9" fillId="0" borderId="1" xfId="0" applyNumberFormat="1" applyFont="1" applyFill="1" applyBorder="1" applyAlignment="1">
      <alignment vertical="center"/>
    </xf>
    <xf numFmtId="165" fontId="9" fillId="0" borderId="2" xfId="0" applyNumberFormat="1" applyFont="1" applyFill="1" applyBorder="1" applyAlignment="1">
      <alignment vertical="center"/>
    </xf>
    <xf numFmtId="165" fontId="9" fillId="0" borderId="3" xfId="0" applyNumberFormat="1" applyFont="1" applyFill="1" applyBorder="1" applyAlignment="1">
      <alignment vertical="center"/>
    </xf>
    <xf numFmtId="164" fontId="6" fillId="0" borderId="0" xfId="0" applyNumberFormat="1" applyFont="1" applyFill="1" applyBorder="1" applyAlignment="1">
      <alignment horizontal="right" vertical="center"/>
    </xf>
    <xf numFmtId="164" fontId="6" fillId="0" borderId="1" xfId="0" applyNumberFormat="1" applyFont="1" applyFill="1" applyBorder="1" applyAlignment="1">
      <alignment horizontal="right" vertical="center"/>
    </xf>
    <xf numFmtId="164" fontId="6" fillId="0" borderId="1" xfId="0" applyNumberFormat="1" applyFont="1" applyFill="1" applyBorder="1"/>
    <xf numFmtId="164" fontId="6" fillId="0" borderId="0" xfId="0" applyNumberFormat="1" applyFont="1" applyFill="1" applyBorder="1"/>
    <xf numFmtId="0" fontId="3" fillId="0" borderId="1" xfId="0" applyFont="1" applyBorder="1" applyAlignment="1">
      <alignment vertical="center"/>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21"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3" fillId="0" borderId="7" xfId="0" applyFont="1" applyFill="1" applyBorder="1" applyAlignment="1">
      <alignment horizontal="center"/>
    </xf>
    <xf numFmtId="0" fontId="6" fillId="0" borderId="8" xfId="0" applyFont="1" applyBorder="1" applyAlignment="1">
      <alignment horizontal="center" vertical="center" wrapText="1"/>
    </xf>
    <xf numFmtId="0" fontId="24" fillId="0" borderId="0" xfId="0" applyNumberFormat="1" applyFont="1" applyAlignment="1">
      <alignment horizontal="center"/>
    </xf>
    <xf numFmtId="0" fontId="24" fillId="0" borderId="0" xfId="0" applyFont="1"/>
    <xf numFmtId="0" fontId="24" fillId="0" borderId="0" xfId="0" applyFont="1" applyAlignment="1">
      <alignment horizontal="center" vertical="center"/>
    </xf>
    <xf numFmtId="0" fontId="0" fillId="0" borderId="0" xfId="0" applyNumberFormat="1" applyAlignment="1">
      <alignment horizontal="center"/>
    </xf>
    <xf numFmtId="0" fontId="26"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21" fillId="0" borderId="0" xfId="0" applyFont="1" applyAlignment="1">
      <alignment horizontal="left"/>
    </xf>
    <xf numFmtId="0" fontId="3" fillId="0" borderId="1" xfId="0" applyNumberFormat="1" applyFont="1" applyFill="1" applyBorder="1" applyAlignment="1">
      <alignment horizontal="center" vertical="center" wrapText="1"/>
    </xf>
    <xf numFmtId="0" fontId="26"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6" xfId="0" applyFont="1" applyBorder="1" applyAlignment="1">
      <alignment vertical="center"/>
    </xf>
    <xf numFmtId="4" fontId="6" fillId="0" borderId="15" xfId="0" applyNumberFormat="1" applyFont="1" applyBorder="1" applyAlignment="1">
      <alignment horizontal="left" vertical="center"/>
    </xf>
    <xf numFmtId="0" fontId="6" fillId="0" borderId="4" xfId="0" applyFont="1" applyBorder="1" applyAlignment="1">
      <alignment horizontal="justify" vertical="top" wrapText="1"/>
    </xf>
    <xf numFmtId="0" fontId="6" fillId="0" borderId="8" xfId="0" applyFont="1" applyBorder="1" applyAlignment="1">
      <alignment horizontal="justify" vertical="top" wrapText="1"/>
    </xf>
    <xf numFmtId="0" fontId="6" fillId="0" borderId="18" xfId="0" applyFont="1" applyBorder="1" applyAlignment="1">
      <alignment horizontal="justify" vertical="top" wrapText="1"/>
    </xf>
    <xf numFmtId="0" fontId="6" fillId="0" borderId="4" xfId="0" applyFont="1" applyBorder="1" applyAlignment="1">
      <alignment horizontal="justify" vertical="justify" wrapText="1"/>
    </xf>
    <xf numFmtId="0" fontId="6" fillId="0" borderId="8" xfId="0" applyFont="1" applyBorder="1" applyAlignment="1">
      <alignment horizontal="justify" vertical="justify" wrapText="1"/>
    </xf>
    <xf numFmtId="0" fontId="6" fillId="0" borderId="4" xfId="0" applyFont="1" applyBorder="1" applyAlignment="1">
      <alignment vertical="center" wrapText="1"/>
    </xf>
    <xf numFmtId="0" fontId="4" fillId="0" borderId="6" xfId="0" applyFont="1" applyFill="1" applyBorder="1" applyAlignment="1">
      <alignment vertical="center"/>
    </xf>
    <xf numFmtId="0" fontId="4" fillId="0" borderId="15" xfId="0" applyFont="1" applyFill="1" applyBorder="1" applyAlignment="1">
      <alignment vertical="center"/>
    </xf>
    <xf numFmtId="0" fontId="6" fillId="0" borderId="0" xfId="0" applyFont="1" applyFill="1" applyBorder="1" applyAlignment="1">
      <alignment horizontal="right" vertical="center" wrapText="1"/>
    </xf>
    <xf numFmtId="0" fontId="0" fillId="0" borderId="5" xfId="0" applyBorder="1"/>
    <xf numFmtId="0" fontId="8" fillId="0" borderId="0" xfId="0" applyFont="1" applyFill="1" applyBorder="1"/>
    <xf numFmtId="0" fontId="6" fillId="0" borderId="0" xfId="0" applyFont="1" applyFill="1" applyBorder="1" applyAlignment="1">
      <alignment horizontal="center"/>
    </xf>
    <xf numFmtId="0" fontId="3" fillId="0" borderId="1" xfId="0" applyFont="1" applyFill="1" applyBorder="1" applyAlignment="1">
      <alignment horizontal="center" vertical="center" wrapText="1"/>
    </xf>
    <xf numFmtId="0" fontId="16" fillId="0" borderId="0" xfId="0" applyFont="1" applyFill="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6" fillId="0" borderId="0" xfId="0" applyFont="1" applyFill="1" applyAlignment="1">
      <alignment vertical="center"/>
    </xf>
    <xf numFmtId="0" fontId="0" fillId="0" borderId="4" xfId="0" applyBorder="1"/>
    <xf numFmtId="0" fontId="0" fillId="0" borderId="8" xfId="0" applyBorder="1"/>
    <xf numFmtId="0" fontId="25" fillId="0" borderId="14" xfId="0" applyFont="1" applyBorder="1" applyAlignment="1">
      <alignment horizontal="left" vertical="center" wrapText="1"/>
    </xf>
    <xf numFmtId="0" fontId="21" fillId="0" borderId="14" xfId="0" applyFont="1" applyBorder="1" applyAlignment="1">
      <alignment horizontal="justify" vertical="top" wrapText="1"/>
    </xf>
    <xf numFmtId="0" fontId="21" fillId="0" borderId="5" xfId="0" applyFont="1" applyBorder="1" applyAlignment="1">
      <alignment horizontal="right" vertical="top" wrapText="1"/>
    </xf>
    <xf numFmtId="16" fontId="3" fillId="0" borderId="1" xfId="0" applyNumberFormat="1" applyFont="1" applyBorder="1" applyAlignment="1">
      <alignment horizontal="center" vertical="center" wrapText="1"/>
    </xf>
    <xf numFmtId="0" fontId="21" fillId="0" borderId="0" xfId="0" applyFont="1" applyAlignment="1">
      <alignment horizontal="right" vertical="center"/>
    </xf>
    <xf numFmtId="0" fontId="3" fillId="0" borderId="0" xfId="0" applyNumberFormat="1" applyFont="1" applyAlignment="1">
      <alignment horizontal="center"/>
    </xf>
    <xf numFmtId="0" fontId="3" fillId="0" borderId="0" xfId="0" applyFont="1"/>
    <xf numFmtId="0" fontId="3" fillId="0" borderId="0" xfId="0" applyFont="1" applyAlignment="1">
      <alignment horizontal="center" vertical="center"/>
    </xf>
    <xf numFmtId="0" fontId="3" fillId="0" borderId="2" xfId="0"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1"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0" xfId="0" applyFont="1" applyAlignment="1">
      <alignment horizontal="center"/>
    </xf>
    <xf numFmtId="0" fontId="23" fillId="4" borderId="0" xfId="0" applyFont="1" applyFill="1"/>
    <xf numFmtId="0" fontId="21" fillId="4" borderId="0" xfId="0" applyFont="1" applyFill="1"/>
    <xf numFmtId="0" fontId="23" fillId="0" borderId="0" xfId="0" applyFont="1" applyAlignment="1"/>
    <xf numFmtId="0" fontId="23" fillId="0" borderId="0" xfId="0" applyFont="1" applyAlignment="1">
      <alignment horizontal="right"/>
    </xf>
    <xf numFmtId="165" fontId="21" fillId="0" borderId="1" xfId="0" applyNumberFormat="1" applyFont="1" applyFill="1" applyBorder="1" applyAlignment="1">
      <alignment horizontal="center" vertical="center" wrapText="1"/>
    </xf>
    <xf numFmtId="0" fontId="21" fillId="0" borderId="0" xfId="0" applyFont="1" applyAlignment="1">
      <alignment vertical="center"/>
    </xf>
    <xf numFmtId="0" fontId="21" fillId="4" borderId="0" xfId="0" applyFont="1" applyFill="1" applyAlignment="1">
      <alignment vertical="center"/>
    </xf>
    <xf numFmtId="0" fontId="21" fillId="4" borderId="0" xfId="0" applyFont="1" applyFill="1" applyBorder="1" applyAlignment="1">
      <alignment vertical="center"/>
    </xf>
    <xf numFmtId="0" fontId="21" fillId="4" borderId="0" xfId="0"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0" fontId="37"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164" fontId="10" fillId="0" borderId="2" xfId="0" applyNumberFormat="1" applyFont="1" applyFill="1" applyBorder="1" applyAlignment="1">
      <alignment horizontal="center" vertical="center" wrapText="1"/>
    </xf>
    <xf numFmtId="0" fontId="40" fillId="0" borderId="3" xfId="0" applyFont="1" applyBorder="1" applyAlignment="1">
      <alignment vertical="center" wrapText="1"/>
    </xf>
    <xf numFmtId="0" fontId="40" fillId="0" borderId="1" xfId="0" applyFont="1" applyBorder="1" applyAlignment="1">
      <alignment vertical="center" wrapText="1"/>
    </xf>
    <xf numFmtId="0" fontId="41" fillId="0" borderId="9" xfId="0" applyFont="1" applyBorder="1" applyAlignment="1">
      <alignment horizontal="left" vertical="center" wrapText="1"/>
    </xf>
    <xf numFmtId="165" fontId="40" fillId="0" borderId="16" xfId="0" applyNumberFormat="1" applyFont="1" applyFill="1" applyBorder="1" applyAlignment="1">
      <alignment vertical="center" wrapText="1"/>
    </xf>
    <xf numFmtId="0" fontId="3" fillId="0" borderId="2"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0" fontId="0" fillId="0" borderId="5" xfId="0" applyBorder="1" applyAlignment="1">
      <alignment horizontal="center" vertical="center"/>
    </xf>
    <xf numFmtId="0" fontId="6" fillId="0" borderId="0" xfId="0" applyFont="1" applyFill="1" applyBorder="1" applyAlignment="1">
      <alignment horizontal="center" vertical="center" wrapText="1"/>
    </xf>
    <xf numFmtId="0" fontId="6" fillId="0" borderId="8" xfId="0" applyFont="1" applyBorder="1" applyAlignment="1">
      <alignment horizontal="center" vertical="center" wrapText="1"/>
    </xf>
    <xf numFmtId="0" fontId="3" fillId="0" borderId="1" xfId="0" applyFont="1" applyBorder="1" applyAlignment="1">
      <alignment vertical="center" wrapText="1"/>
    </xf>
    <xf numFmtId="165" fontId="21" fillId="0" borderId="1" xfId="0" applyNumberFormat="1" applyFont="1" applyFill="1" applyBorder="1" applyAlignment="1">
      <alignment horizontal="center" vertical="center" wrapText="1"/>
    </xf>
    <xf numFmtId="2" fontId="9" fillId="0" borderId="1" xfId="0" applyNumberFormat="1" applyFont="1" applyFill="1" applyBorder="1" applyAlignment="1">
      <alignment vertical="center" wrapText="1"/>
    </xf>
    <xf numFmtId="165" fontId="9" fillId="0" borderId="8" xfId="0" applyNumberFormat="1" applyFont="1" applyFill="1" applyBorder="1" applyAlignment="1">
      <alignment vertical="center" wrapText="1"/>
    </xf>
    <xf numFmtId="165" fontId="10" fillId="0" borderId="1" xfId="0" applyNumberFormat="1" applyFont="1" applyFill="1" applyBorder="1" applyAlignment="1">
      <alignment vertical="center" wrapText="1"/>
    </xf>
    <xf numFmtId="0" fontId="21" fillId="0" borderId="1" xfId="0"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0" fontId="44" fillId="0" borderId="6" xfId="0" applyFont="1" applyFill="1" applyBorder="1" applyAlignment="1">
      <alignment horizontal="center" vertical="center" wrapText="1"/>
    </xf>
    <xf numFmtId="165" fontId="44" fillId="0" borderId="6" xfId="0" applyNumberFormat="1" applyFont="1" applyFill="1" applyBorder="1" applyAlignment="1">
      <alignment horizontal="right" vertical="center" wrapText="1"/>
    </xf>
    <xf numFmtId="0" fontId="44" fillId="0" borderId="15" xfId="0" applyFont="1" applyFill="1" applyBorder="1" applyAlignment="1">
      <alignment horizontal="left" vertical="center" wrapText="1"/>
    </xf>
    <xf numFmtId="0" fontId="44" fillId="0" borderId="0" xfId="0" applyFont="1" applyFill="1" applyBorder="1" applyAlignment="1">
      <alignment horizontal="center" vertical="center" wrapText="1"/>
    </xf>
    <xf numFmtId="165" fontId="44" fillId="0" borderId="0" xfId="0" applyNumberFormat="1" applyFont="1" applyFill="1" applyBorder="1" applyAlignment="1">
      <alignment horizontal="right" vertical="center" wrapText="1"/>
    </xf>
    <xf numFmtId="0" fontId="44" fillId="0" borderId="7" xfId="0" applyFont="1" applyFill="1" applyBorder="1" applyAlignment="1">
      <alignment horizontal="left" vertical="center" wrapText="1"/>
    </xf>
    <xf numFmtId="0" fontId="44" fillId="0" borderId="0" xfId="0" applyFont="1" applyBorder="1" applyAlignment="1">
      <alignment horizontal="center" vertical="center" wrapText="1"/>
    </xf>
    <xf numFmtId="165" fontId="44" fillId="0" borderId="0" xfId="0" applyNumberFormat="1" applyFont="1" applyBorder="1" applyAlignment="1">
      <alignment horizontal="right" vertical="center" wrapText="1"/>
    </xf>
    <xf numFmtId="0" fontId="44" fillId="0" borderId="7" xfId="0" applyFont="1" applyBorder="1" applyAlignment="1">
      <alignment horizontal="left" vertical="center" wrapText="1"/>
    </xf>
    <xf numFmtId="0" fontId="44" fillId="0" borderId="6" xfId="0" applyFont="1" applyBorder="1" applyAlignment="1">
      <alignment horizontal="center"/>
    </xf>
    <xf numFmtId="0" fontId="44" fillId="0" borderId="15" xfId="0" applyFont="1" applyBorder="1" applyAlignment="1">
      <alignment horizontal="left" vertical="center" wrapText="1"/>
    </xf>
    <xf numFmtId="0" fontId="44" fillId="0" borderId="6" xfId="0" applyFont="1" applyBorder="1" applyAlignment="1">
      <alignment horizontal="center" vertical="center" wrapText="1"/>
    </xf>
    <xf numFmtId="4" fontId="44" fillId="0" borderId="6" xfId="0" applyNumberFormat="1" applyFont="1" applyBorder="1" applyAlignment="1">
      <alignment horizontal="center" vertical="center" wrapText="1"/>
    </xf>
    <xf numFmtId="165" fontId="44" fillId="0" borderId="6" xfId="0" applyNumberFormat="1" applyFont="1" applyFill="1" applyBorder="1" applyAlignment="1">
      <alignment horizontal="center" vertical="center" wrapText="1"/>
    </xf>
    <xf numFmtId="165" fontId="44" fillId="0" borderId="0" xfId="0" applyNumberFormat="1" applyFont="1" applyFill="1" applyBorder="1" applyAlignment="1">
      <alignment horizontal="center" vertical="center" wrapText="1"/>
    </xf>
    <xf numFmtId="0" fontId="44" fillId="0" borderId="0" xfId="0" applyFont="1" applyFill="1" applyBorder="1" applyAlignment="1">
      <alignment horizontal="center"/>
    </xf>
    <xf numFmtId="164" fontId="44" fillId="0" borderId="0"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45" fillId="0" borderId="15" xfId="0" applyFont="1" applyBorder="1" applyAlignment="1">
      <alignment horizontal="left" vertical="center" wrapText="1"/>
    </xf>
    <xf numFmtId="0" fontId="21" fillId="0" borderId="1" xfId="0"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165" fontId="21" fillId="0" borderId="4"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1" fillId="0" borderId="1" xfId="0" applyFont="1" applyFill="1" applyBorder="1" applyAlignment="1">
      <alignment vertical="center" wrapText="1"/>
    </xf>
    <xf numFmtId="165" fontId="32"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1" fillId="0" borderId="0" xfId="0" applyFont="1"/>
    <xf numFmtId="1"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4" fillId="0" borderId="6" xfId="0" applyNumberFormat="1" applyFont="1" applyFill="1" applyBorder="1" applyAlignment="1">
      <alignment vertical="center"/>
    </xf>
    <xf numFmtId="4" fontId="6" fillId="0" borderId="6" xfId="0" applyNumberFormat="1" applyFont="1" applyFill="1" applyBorder="1" applyAlignment="1">
      <alignment vertical="center"/>
    </xf>
    <xf numFmtId="0" fontId="23" fillId="0" borderId="0" xfId="0" applyFont="1" applyFill="1" applyAlignment="1">
      <alignment horizontal="right" vertical="center"/>
    </xf>
    <xf numFmtId="0" fontId="6" fillId="0" borderId="8"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165" fontId="21" fillId="0" borderId="1" xfId="0" applyNumberFormat="1" applyFont="1" applyFill="1" applyBorder="1" applyAlignment="1">
      <alignment horizontal="center" vertical="center" wrapText="1"/>
    </xf>
    <xf numFmtId="2" fontId="39" fillId="0" borderId="1" xfId="0" applyNumberFormat="1" applyFont="1" applyFill="1" applyBorder="1" applyAlignment="1">
      <alignment horizontal="right" vertical="center" wrapText="1"/>
    </xf>
    <xf numFmtId="0" fontId="21" fillId="0" borderId="1" xfId="0"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0" fontId="3" fillId="0" borderId="13" xfId="0" applyFont="1" applyBorder="1" applyAlignment="1">
      <alignment vertical="center" wrapText="1"/>
    </xf>
    <xf numFmtId="0" fontId="0" fillId="0" borderId="0" xfId="0" applyFill="1"/>
    <xf numFmtId="0" fontId="1" fillId="0" borderId="1" xfId="0" applyFont="1" applyFill="1" applyBorder="1" applyAlignment="1">
      <alignment horizontal="center" vertical="center"/>
    </xf>
    <xf numFmtId="165" fontId="21" fillId="0" borderId="1" xfId="0" applyNumberFormat="1" applyFont="1" applyFill="1" applyBorder="1" applyAlignment="1">
      <alignment horizontal="center" vertical="center" wrapText="1"/>
    </xf>
    <xf numFmtId="165" fontId="16" fillId="0" borderId="0" xfId="0" applyNumberFormat="1" applyFont="1" applyFill="1" applyBorder="1" applyAlignment="1">
      <alignment vertical="center"/>
    </xf>
    <xf numFmtId="4" fontId="9" fillId="0" borderId="0" xfId="0" applyNumberFormat="1" applyFont="1" applyFill="1" applyBorder="1" applyAlignment="1">
      <alignment vertical="center" wrapText="1"/>
    </xf>
    <xf numFmtId="0" fontId="9" fillId="0" borderId="0" xfId="0" applyFont="1" applyFill="1" applyBorder="1" applyAlignment="1">
      <alignment vertical="center" wrapText="1"/>
    </xf>
    <xf numFmtId="0" fontId="6" fillId="0" borderId="6" xfId="0" applyFont="1" applyFill="1" applyBorder="1" applyAlignment="1">
      <alignment vertical="center"/>
    </xf>
    <xf numFmtId="165" fontId="44" fillId="0" borderId="15" xfId="0" applyNumberFormat="1" applyFont="1" applyFill="1" applyBorder="1" applyAlignment="1">
      <alignment horizontal="left" vertical="center"/>
    </xf>
    <xf numFmtId="0" fontId="3" fillId="0" borderId="3" xfId="0" applyFont="1" applyFill="1" applyBorder="1" applyAlignment="1">
      <alignment vertical="center" wrapText="1"/>
    </xf>
    <xf numFmtId="0" fontId="48" fillId="0" borderId="2" xfId="0" applyFont="1" applyFill="1" applyBorder="1" applyAlignment="1">
      <alignment horizontal="center" vertical="center" wrapText="1"/>
    </xf>
    <xf numFmtId="0" fontId="48"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27" fillId="0" borderId="1" xfId="0" applyFont="1" applyBorder="1" applyAlignment="1">
      <alignment horizontal="center" vertical="center" wrapText="1"/>
    </xf>
    <xf numFmtId="1" fontId="9" fillId="0" borderId="2" xfId="0" applyNumberFormat="1" applyFont="1" applyFill="1" applyBorder="1" applyAlignment="1">
      <alignment horizontal="center" vertical="center" wrapText="1"/>
    </xf>
    <xf numFmtId="165" fontId="45" fillId="5" borderId="14" xfId="0" applyNumberFormat="1" applyFont="1" applyFill="1" applyBorder="1" applyAlignment="1">
      <alignment vertical="center" wrapText="1"/>
    </xf>
    <xf numFmtId="165" fontId="45" fillId="5" borderId="1" xfId="0" applyNumberFormat="1" applyFont="1" applyFill="1" applyBorder="1" applyAlignment="1">
      <alignment vertical="center" wrapText="1"/>
    </xf>
    <xf numFmtId="165" fontId="25" fillId="5" borderId="14" xfId="0" applyNumberFormat="1" applyFont="1" applyFill="1" applyBorder="1" applyAlignment="1">
      <alignment vertical="center" wrapText="1"/>
    </xf>
    <xf numFmtId="165" fontId="25" fillId="5" borderId="1" xfId="0" applyNumberFormat="1" applyFont="1" applyFill="1" applyBorder="1" applyAlignment="1">
      <alignment vertical="center" wrapText="1"/>
    </xf>
    <xf numFmtId="165" fontId="21" fillId="5" borderId="14" xfId="0" applyNumberFormat="1" applyFont="1" applyFill="1" applyBorder="1" applyAlignment="1">
      <alignment vertical="center" wrapText="1"/>
    </xf>
    <xf numFmtId="165" fontId="21" fillId="5" borderId="1" xfId="0" applyNumberFormat="1" applyFont="1" applyFill="1" applyBorder="1" applyAlignment="1">
      <alignment vertical="center" wrapText="1"/>
    </xf>
    <xf numFmtId="165" fontId="21" fillId="5" borderId="1" xfId="0" applyNumberFormat="1" applyFont="1" applyFill="1" applyBorder="1"/>
    <xf numFmtId="4" fontId="10" fillId="0" borderId="1" xfId="0" applyNumberFormat="1" applyFont="1" applyFill="1" applyBorder="1" applyAlignment="1">
      <alignment vertical="center" wrapText="1"/>
    </xf>
    <xf numFmtId="16" fontId="3" fillId="0" borderId="3" xfId="0" applyNumberFormat="1" applyFont="1" applyBorder="1" applyAlignment="1">
      <alignment horizontal="center" vertical="center" wrapText="1"/>
    </xf>
    <xf numFmtId="0" fontId="3" fillId="0" borderId="1" xfId="0" applyFont="1" applyBorder="1" applyAlignment="1">
      <alignment vertical="center" wrapText="1"/>
    </xf>
    <xf numFmtId="165" fontId="9" fillId="0" borderId="1" xfId="0" applyNumberFormat="1" applyFont="1" applyFill="1" applyBorder="1" applyAlignment="1">
      <alignment vertical="center" wrapText="1"/>
    </xf>
    <xf numFmtId="165" fontId="9" fillId="0" borderId="2" xfId="0" applyNumberFormat="1" applyFont="1" applyFill="1" applyBorder="1" applyAlignment="1">
      <alignment vertical="center" wrapText="1"/>
    </xf>
    <xf numFmtId="0" fontId="16" fillId="0" borderId="8" xfId="0" applyFont="1" applyFill="1" applyBorder="1" applyAlignment="1">
      <alignment vertical="center"/>
    </xf>
    <xf numFmtId="164" fontId="10" fillId="0" borderId="2" xfId="0" applyNumberFormat="1" applyFont="1" applyFill="1" applyBorder="1" applyAlignment="1">
      <alignment horizontal="center" vertical="center" wrapText="1"/>
    </xf>
    <xf numFmtId="165" fontId="9" fillId="0" borderId="3" xfId="0" applyNumberFormat="1" applyFont="1" applyFill="1" applyBorder="1" applyAlignment="1">
      <alignment vertical="center" wrapText="1"/>
    </xf>
    <xf numFmtId="0" fontId="3" fillId="0" borderId="1" xfId="0" applyFont="1" applyBorder="1" applyAlignment="1">
      <alignment vertical="center" wrapText="1"/>
    </xf>
    <xf numFmtId="165" fontId="21" fillId="0" borderId="1" xfId="0" applyNumberFormat="1" applyFont="1" applyFill="1" applyBorder="1" applyAlignment="1">
      <alignment horizontal="center" vertical="center" wrapText="1"/>
    </xf>
    <xf numFmtId="0" fontId="16" fillId="0" borderId="0" xfId="0" applyFont="1" applyFill="1" applyAlignment="1">
      <alignment vertical="center" wrapText="1"/>
    </xf>
    <xf numFmtId="0" fontId="21" fillId="0" borderId="3" xfId="0" applyFont="1" applyFill="1" applyBorder="1" applyAlignment="1">
      <alignment vertical="center" wrapText="1"/>
    </xf>
    <xf numFmtId="0" fontId="3" fillId="0" borderId="0" xfId="0" applyFont="1" applyFill="1" applyAlignment="1">
      <alignment horizontal="center" vertical="center" wrapText="1"/>
    </xf>
    <xf numFmtId="16" fontId="3" fillId="0" borderId="12" xfId="0" applyNumberFormat="1" applyFont="1" applyBorder="1" applyAlignment="1">
      <alignment horizontal="center" vertical="center" wrapText="1"/>
    </xf>
    <xf numFmtId="0" fontId="21" fillId="0" borderId="12" xfId="0" applyFont="1" applyFill="1" applyBorder="1" applyAlignment="1">
      <alignment vertical="center" wrapText="1"/>
    </xf>
    <xf numFmtId="0" fontId="3" fillId="0" borderId="12" xfId="0" applyFont="1" applyBorder="1" applyAlignment="1">
      <alignment horizontal="center" vertical="center" wrapText="1"/>
    </xf>
    <xf numFmtId="0" fontId="3" fillId="0" borderId="1" xfId="0" applyFont="1" applyBorder="1" applyAlignment="1">
      <alignment vertical="center" wrapText="1"/>
    </xf>
    <xf numFmtId="165" fontId="9" fillId="0" borderId="1" xfId="0" applyNumberFormat="1" applyFont="1" applyFill="1" applyBorder="1" applyAlignment="1">
      <alignment vertical="center" wrapText="1"/>
    </xf>
    <xf numFmtId="165" fontId="9" fillId="0" borderId="1" xfId="0" applyNumberFormat="1" applyFont="1" applyFill="1" applyBorder="1" applyAlignment="1">
      <alignment vertical="center" wrapText="1"/>
    </xf>
    <xf numFmtId="0" fontId="6" fillId="0" borderId="2" xfId="0" applyFont="1" applyBorder="1" applyAlignment="1">
      <alignment horizontal="center" vertical="center" wrapText="1"/>
    </xf>
    <xf numFmtId="0" fontId="6" fillId="0" borderId="23" xfId="0" applyFont="1" applyBorder="1" applyAlignment="1">
      <alignment horizontal="center" vertical="center" wrapText="1"/>
    </xf>
    <xf numFmtId="0" fontId="41" fillId="0" borderId="28" xfId="0" applyFont="1" applyBorder="1" applyAlignment="1">
      <alignment horizontal="left" vertical="center" wrapText="1"/>
    </xf>
    <xf numFmtId="165" fontId="6" fillId="0" borderId="29" xfId="0" applyNumberFormat="1" applyFont="1" applyFill="1" applyBorder="1" applyAlignment="1">
      <alignment vertical="center" wrapText="1"/>
    </xf>
    <xf numFmtId="165" fontId="6" fillId="0" borderId="31" xfId="0" applyNumberFormat="1" applyFont="1" applyFill="1" applyBorder="1" applyAlignment="1">
      <alignment vertical="center" wrapText="1"/>
    </xf>
    <xf numFmtId="165" fontId="40" fillId="0" borderId="17" xfId="0" applyNumberFormat="1" applyFont="1" applyFill="1" applyBorder="1" applyAlignment="1">
      <alignment vertical="center" wrapText="1"/>
    </xf>
    <xf numFmtId="1" fontId="10" fillId="8"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right" vertical="center" wrapText="1"/>
    </xf>
    <xf numFmtId="165" fontId="10" fillId="8" borderId="5" xfId="0" applyNumberFormat="1" applyFont="1" applyFill="1" applyBorder="1" applyAlignment="1">
      <alignment horizontal="right" vertical="center" wrapText="1"/>
    </xf>
    <xf numFmtId="1" fontId="9" fillId="8" borderId="1" xfId="0" applyNumberFormat="1" applyFont="1" applyFill="1" applyBorder="1" applyAlignment="1">
      <alignment horizontal="center" vertical="center" wrapText="1"/>
    </xf>
    <xf numFmtId="165" fontId="9" fillId="8" borderId="1" xfId="0" applyNumberFormat="1" applyFont="1" applyFill="1" applyBorder="1" applyAlignment="1">
      <alignment vertical="center" wrapText="1"/>
    </xf>
    <xf numFmtId="165" fontId="9" fillId="8" borderId="1" xfId="0" applyNumberFormat="1" applyFont="1" applyFill="1" applyBorder="1" applyAlignment="1">
      <alignment horizontal="right" vertical="center" wrapText="1"/>
    </xf>
    <xf numFmtId="165" fontId="9" fillId="8" borderId="5" xfId="0" applyNumberFormat="1" applyFont="1" applyFill="1" applyBorder="1" applyAlignment="1">
      <alignment horizontal="right" vertical="center" wrapText="1"/>
    </xf>
    <xf numFmtId="1" fontId="10" fillId="9" borderId="1" xfId="0" applyNumberFormat="1" applyFont="1" applyFill="1" applyBorder="1" applyAlignment="1">
      <alignment horizontal="center" vertical="center" wrapText="1"/>
    </xf>
    <xf numFmtId="165" fontId="10" fillId="9" borderId="1" xfId="0" applyNumberFormat="1" applyFont="1" applyFill="1" applyBorder="1" applyAlignment="1">
      <alignment horizontal="right" vertical="center" wrapText="1"/>
    </xf>
    <xf numFmtId="1" fontId="9" fillId="9" borderId="1" xfId="0" applyNumberFormat="1" applyFont="1" applyFill="1" applyBorder="1" applyAlignment="1">
      <alignment horizontal="center" vertical="center" wrapText="1"/>
    </xf>
    <xf numFmtId="165" fontId="9" fillId="9" borderId="1" xfId="0" applyNumberFormat="1" applyFont="1" applyFill="1" applyBorder="1" applyAlignment="1">
      <alignment vertical="center" wrapText="1"/>
    </xf>
    <xf numFmtId="1" fontId="10" fillId="6" borderId="1" xfId="0" applyNumberFormat="1" applyFont="1" applyFill="1" applyBorder="1" applyAlignment="1">
      <alignment horizontal="center" vertical="center" wrapText="1"/>
    </xf>
    <xf numFmtId="165" fontId="10" fillId="6" borderId="1" xfId="0" applyNumberFormat="1" applyFont="1" applyFill="1" applyBorder="1" applyAlignment="1">
      <alignment horizontal="right" vertical="center" wrapText="1"/>
    </xf>
    <xf numFmtId="1" fontId="9" fillId="6" borderId="1" xfId="0" applyNumberFormat="1" applyFont="1" applyFill="1" applyBorder="1" applyAlignment="1">
      <alignment horizontal="center" vertical="center" wrapText="1"/>
    </xf>
    <xf numFmtId="165" fontId="9" fillId="6" borderId="1" xfId="0" applyNumberFormat="1" applyFont="1" applyFill="1" applyBorder="1" applyAlignment="1">
      <alignment vertical="center" wrapText="1"/>
    </xf>
    <xf numFmtId="165" fontId="10" fillId="8" borderId="1" xfId="0" applyNumberFormat="1" applyFont="1" applyFill="1" applyBorder="1" applyAlignment="1">
      <alignment vertical="center" wrapText="1"/>
    </xf>
    <xf numFmtId="165" fontId="10" fillId="9" borderId="1" xfId="0" applyNumberFormat="1" applyFont="1" applyFill="1" applyBorder="1" applyAlignment="1">
      <alignment vertical="center" wrapText="1"/>
    </xf>
    <xf numFmtId="1" fontId="10" fillId="7" borderId="21" xfId="0" applyNumberFormat="1" applyFont="1" applyFill="1" applyBorder="1" applyAlignment="1">
      <alignment horizontal="center" vertical="center" wrapText="1"/>
    </xf>
    <xf numFmtId="165" fontId="19" fillId="7" borderId="21" xfId="0" applyNumberFormat="1" applyFont="1" applyFill="1" applyBorder="1" applyAlignment="1">
      <alignment vertical="center" wrapText="1"/>
    </xf>
    <xf numFmtId="1" fontId="9" fillId="7" borderId="1" xfId="0" applyNumberFormat="1" applyFont="1" applyFill="1" applyBorder="1" applyAlignment="1">
      <alignment horizontal="center" vertical="center" wrapText="1"/>
    </xf>
    <xf numFmtId="165" fontId="9" fillId="7" borderId="1" xfId="0" applyNumberFormat="1" applyFont="1" applyFill="1" applyBorder="1" applyAlignment="1">
      <alignment vertical="center" wrapText="1"/>
    </xf>
    <xf numFmtId="1" fontId="9" fillId="7" borderId="10" xfId="0" applyNumberFormat="1" applyFont="1" applyFill="1" applyBorder="1" applyAlignment="1">
      <alignment horizontal="center" vertical="center" wrapText="1"/>
    </xf>
    <xf numFmtId="165" fontId="9" fillId="7" borderId="10" xfId="0" applyNumberFormat="1" applyFont="1" applyFill="1" applyBorder="1" applyAlignment="1">
      <alignment vertical="center" wrapText="1"/>
    </xf>
    <xf numFmtId="1" fontId="10" fillId="9" borderId="3" xfId="0" applyNumberFormat="1" applyFont="1" applyFill="1" applyBorder="1" applyAlignment="1">
      <alignment horizontal="center" vertical="center" wrapText="1"/>
    </xf>
    <xf numFmtId="165" fontId="10" fillId="9" borderId="3" xfId="0" applyNumberFormat="1" applyFont="1" applyFill="1" applyBorder="1" applyAlignment="1">
      <alignment vertical="center" wrapText="1"/>
    </xf>
    <xf numFmtId="1" fontId="19" fillId="7" borderId="3" xfId="0" applyNumberFormat="1" applyFont="1" applyFill="1" applyBorder="1" applyAlignment="1">
      <alignment horizontal="center" vertical="center" wrapText="1"/>
    </xf>
    <xf numFmtId="165" fontId="19" fillId="7" borderId="3" xfId="0" applyNumberFormat="1" applyFont="1" applyFill="1" applyBorder="1" applyAlignment="1">
      <alignment vertical="center" wrapText="1"/>
    </xf>
    <xf numFmtId="1" fontId="11" fillId="9" borderId="3" xfId="0" applyNumberFormat="1" applyFont="1" applyFill="1" applyBorder="1" applyAlignment="1">
      <alignment horizontal="center" vertical="center" wrapText="1"/>
    </xf>
    <xf numFmtId="165" fontId="11" fillId="9" borderId="3" xfId="0" applyNumberFormat="1" applyFont="1" applyFill="1" applyBorder="1" applyAlignment="1">
      <alignment vertical="center" wrapText="1"/>
    </xf>
    <xf numFmtId="0" fontId="50" fillId="0" borderId="0" xfId="0" applyNumberFormat="1" applyFont="1" applyFill="1" applyAlignment="1">
      <alignment horizontal="center" vertical="center"/>
    </xf>
    <xf numFmtId="1" fontId="10" fillId="7" borderId="1" xfId="0" applyNumberFormat="1" applyFont="1" applyFill="1" applyBorder="1" applyAlignment="1">
      <alignment horizontal="center" vertical="center" wrapText="1"/>
    </xf>
    <xf numFmtId="165" fontId="19" fillId="7" borderId="1" xfId="0" applyNumberFormat="1" applyFont="1" applyFill="1" applyBorder="1" applyAlignment="1">
      <alignment vertical="center" wrapText="1"/>
    </xf>
    <xf numFmtId="164" fontId="16" fillId="0" borderId="0" xfId="0" applyNumberFormat="1" applyFont="1" applyFill="1" applyAlignment="1">
      <alignment horizontal="left" vertical="center" indent="1"/>
    </xf>
    <xf numFmtId="165" fontId="9"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165" fontId="9" fillId="0" borderId="2" xfId="0" applyNumberFormat="1" applyFont="1" applyFill="1" applyBorder="1" applyAlignment="1">
      <alignment vertical="center" wrapText="1"/>
    </xf>
    <xf numFmtId="165" fontId="9"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47" fillId="0" borderId="0" xfId="0" applyFont="1"/>
    <xf numFmtId="0" fontId="23"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165" fontId="46" fillId="0" borderId="1" xfId="0" applyNumberFormat="1" applyFont="1" applyFill="1" applyBorder="1" applyAlignment="1">
      <alignment vertical="center" wrapText="1"/>
    </xf>
    <xf numFmtId="165" fontId="23" fillId="0" borderId="1" xfId="0" applyNumberFormat="1" applyFont="1" applyFill="1" applyBorder="1" applyAlignment="1">
      <alignment vertical="center" wrapText="1"/>
    </xf>
    <xf numFmtId="164" fontId="23" fillId="0" borderId="1" xfId="0" applyNumberFormat="1" applyFont="1" applyFill="1" applyBorder="1" applyAlignment="1">
      <alignment vertical="center" wrapText="1"/>
    </xf>
    <xf numFmtId="0" fontId="23" fillId="0" borderId="1" xfId="0" applyFont="1" applyFill="1" applyBorder="1" applyAlignment="1">
      <alignment vertical="center" wrapText="1"/>
    </xf>
    <xf numFmtId="2" fontId="23" fillId="0" borderId="1" xfId="0" applyNumberFormat="1" applyFont="1" applyFill="1" applyBorder="1" applyAlignment="1">
      <alignment vertical="center" wrapText="1"/>
    </xf>
    <xf numFmtId="164" fontId="46" fillId="0" borderId="1" xfId="0" applyNumberFormat="1" applyFont="1" applyFill="1" applyBorder="1" applyAlignment="1">
      <alignment vertical="center" wrapText="1"/>
    </xf>
    <xf numFmtId="0" fontId="47" fillId="0" borderId="0" xfId="0" applyNumberFormat="1" applyFont="1" applyAlignment="1">
      <alignment horizontal="left" indent="1"/>
    </xf>
    <xf numFmtId="0" fontId="0" fillId="0" borderId="0" xfId="0" applyNumberFormat="1" applyAlignment="1">
      <alignment horizontal="left" indent="1"/>
    </xf>
    <xf numFmtId="2" fontId="9" fillId="0" borderId="0"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2" borderId="0" xfId="0" applyFont="1" applyFill="1" applyBorder="1" applyAlignment="1">
      <alignment horizontal="center" vertical="center" wrapText="1"/>
    </xf>
    <xf numFmtId="0" fontId="7" fillId="0" borderId="0" xfId="0" applyFont="1" applyBorder="1" applyAlignment="1">
      <alignment vertical="center" wrapText="1"/>
    </xf>
    <xf numFmtId="0" fontId="21" fillId="0"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165" fontId="9" fillId="0" borderId="2" xfId="0" applyNumberFormat="1" applyFont="1" applyFill="1" applyBorder="1" applyAlignment="1">
      <alignment vertical="center" wrapText="1"/>
    </xf>
    <xf numFmtId="165" fontId="9" fillId="0" borderId="1" xfId="0" applyNumberFormat="1" applyFont="1" applyFill="1" applyBorder="1" applyAlignment="1">
      <alignment vertical="center" wrapText="1"/>
    </xf>
    <xf numFmtId="0" fontId="21" fillId="0" borderId="1" xfId="0"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horizontal="center" vertical="center" wrapText="1"/>
    </xf>
    <xf numFmtId="16" fontId="3" fillId="0" borderId="1" xfId="0" quotePrefix="1" applyNumberFormat="1" applyFont="1" applyFill="1" applyBorder="1" applyAlignment="1">
      <alignment horizontal="center" vertical="center" wrapText="1"/>
    </xf>
    <xf numFmtId="0" fontId="52" fillId="0" borderId="0" xfId="0" applyFont="1" applyFill="1" applyAlignment="1">
      <alignment vertical="center"/>
    </xf>
    <xf numFmtId="164" fontId="52" fillId="0" borderId="0" xfId="0" applyNumberFormat="1" applyFont="1" applyFill="1" applyAlignment="1">
      <alignment horizontal="left" vertical="center" indent="1"/>
    </xf>
    <xf numFmtId="165" fontId="10" fillId="8" borderId="5" xfId="0" applyNumberFormat="1" applyFont="1" applyFill="1" applyBorder="1" applyAlignment="1">
      <alignment vertical="center" wrapText="1"/>
    </xf>
    <xf numFmtId="165" fontId="9" fillId="8" borderId="5" xfId="0" applyNumberFormat="1" applyFont="1" applyFill="1" applyBorder="1" applyAlignment="1">
      <alignment vertical="center" wrapText="1"/>
    </xf>
    <xf numFmtId="1" fontId="19" fillId="7" borderId="21" xfId="0" applyNumberFormat="1" applyFont="1" applyFill="1" applyBorder="1" applyAlignment="1">
      <alignment horizontal="center" vertical="center" wrapText="1"/>
    </xf>
    <xf numFmtId="0" fontId="58" fillId="0" borderId="0" xfId="0" applyFont="1" applyAlignment="1">
      <alignment horizontal="center" vertical="center" wrapText="1"/>
    </xf>
    <xf numFmtId="0" fontId="58" fillId="0" borderId="1" xfId="0" applyFont="1" applyBorder="1" applyAlignment="1">
      <alignment horizontal="center" vertical="center" wrapText="1"/>
    </xf>
    <xf numFmtId="0" fontId="1"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0" xfId="0" applyFont="1" applyBorder="1" applyAlignment="1">
      <alignment vertical="center"/>
    </xf>
    <xf numFmtId="0" fontId="1" fillId="0" borderId="11" xfId="0" applyFont="1" applyFill="1" applyBorder="1" applyAlignment="1">
      <alignment horizontal="justify" vertical="center" wrapText="1"/>
    </xf>
    <xf numFmtId="0" fontId="7" fillId="0" borderId="1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0" fillId="0" borderId="0" xfId="0" applyBorder="1" applyAlignment="1">
      <alignment vertical="center"/>
    </xf>
    <xf numFmtId="164" fontId="9" fillId="0" borderId="1" xfId="0" applyNumberFormat="1" applyFont="1" applyFill="1" applyBorder="1" applyAlignment="1">
      <alignment vertical="center" wrapText="1"/>
    </xf>
    <xf numFmtId="164" fontId="10" fillId="0" borderId="1" xfId="0" applyNumberFormat="1" applyFont="1" applyFill="1" applyBorder="1" applyAlignment="1">
      <alignment vertical="center" wrapText="1"/>
    </xf>
    <xf numFmtId="0" fontId="21" fillId="4" borderId="1" xfId="0" applyFont="1" applyFill="1" applyBorder="1" applyAlignment="1">
      <alignment horizontal="center" vertical="center"/>
    </xf>
    <xf numFmtId="0" fontId="21" fillId="4" borderId="1" xfId="0" applyFont="1" applyFill="1" applyBorder="1" applyAlignment="1">
      <alignment horizontal="right" vertical="center"/>
    </xf>
    <xf numFmtId="0" fontId="37" fillId="0" borderId="1" xfId="0" applyFont="1" applyFill="1" applyBorder="1" applyAlignment="1">
      <alignment vertical="center" wrapText="1"/>
    </xf>
    <xf numFmtId="0" fontId="6" fillId="0" borderId="0" xfId="0" applyFont="1" applyBorder="1" applyAlignment="1">
      <alignment horizontal="justify" vertical="top" wrapText="1"/>
    </xf>
    <xf numFmtId="0" fontId="6" fillId="0" borderId="7" xfId="0" applyFont="1" applyBorder="1" applyAlignment="1">
      <alignment horizontal="justify" vertical="top" wrapText="1"/>
    </xf>
    <xf numFmtId="0" fontId="6" fillId="0" borderId="5" xfId="0" applyFont="1" applyBorder="1" applyAlignment="1">
      <alignment horizontal="left" vertical="center" wrapText="1"/>
    </xf>
    <xf numFmtId="0" fontId="6" fillId="0" borderId="6" xfId="0" applyFont="1" applyBorder="1" applyAlignment="1">
      <alignment horizontal="justify" vertical="top" wrapText="1"/>
    </xf>
    <xf numFmtId="0" fontId="6" fillId="0" borderId="15" xfId="0" applyFont="1" applyBorder="1" applyAlignment="1">
      <alignment horizontal="justify" vertical="top"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6" fillId="0" borderId="19" xfId="0" applyFont="1" applyBorder="1" applyAlignment="1">
      <alignment horizontal="justify" vertical="top" wrapText="1"/>
    </xf>
    <xf numFmtId="0" fontId="6" fillId="0" borderId="20" xfId="0" applyFont="1" applyBorder="1" applyAlignment="1">
      <alignment horizontal="justify" vertical="top" wrapText="1"/>
    </xf>
    <xf numFmtId="0" fontId="6" fillId="0" borderId="6"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44" fillId="0" borderId="6"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13" xfId="0" applyFont="1" applyFill="1" applyBorder="1" applyAlignment="1">
      <alignment horizontal="left" vertical="center" wrapText="1"/>
    </xf>
    <xf numFmtId="0" fontId="47" fillId="0" borderId="13" xfId="0" applyFont="1" applyBorder="1"/>
    <xf numFmtId="0" fontId="47" fillId="0" borderId="14" xfId="0" applyFont="1" applyBorder="1"/>
    <xf numFmtId="0" fontId="6" fillId="0" borderId="4" xfId="0" applyFont="1" applyFill="1" applyBorder="1" applyAlignment="1">
      <alignment horizontal="left" vertical="center" wrapText="1"/>
    </xf>
    <xf numFmtId="0" fontId="0" fillId="0" borderId="6" xfId="0" applyBorder="1" applyAlignment="1"/>
    <xf numFmtId="0" fontId="6" fillId="0" borderId="18" xfId="0" applyFont="1" applyFill="1" applyBorder="1" applyAlignment="1">
      <alignment horizontal="left" vertical="center" wrapText="1"/>
    </xf>
    <xf numFmtId="0" fontId="0" fillId="0" borderId="19" xfId="0" applyBorder="1"/>
    <xf numFmtId="0" fontId="0" fillId="0" borderId="20" xfId="0" applyBorder="1"/>
    <xf numFmtId="0" fontId="6" fillId="0" borderId="4"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18" xfId="0" applyFont="1" applyBorder="1" applyAlignment="1">
      <alignment horizontal="left" vertical="center" wrapText="1"/>
    </xf>
    <xf numFmtId="0" fontId="6" fillId="0" borderId="1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20" xfId="0"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4" xfId="0" applyFont="1" applyBorder="1" applyAlignment="1">
      <alignment horizontal="justify" vertical="center" wrapText="1"/>
    </xf>
    <xf numFmtId="0" fontId="0" fillId="0" borderId="6" xfId="0" applyBorder="1" applyAlignment="1">
      <alignment vertical="center" wrapText="1"/>
    </xf>
    <xf numFmtId="0" fontId="0" fillId="0" borderId="15"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6" fillId="0" borderId="6" xfId="0" applyFont="1" applyBorder="1" applyAlignment="1">
      <alignment horizontal="justify" vertical="justify" wrapText="1"/>
    </xf>
    <xf numFmtId="0" fontId="6" fillId="0" borderId="15" xfId="0" applyFont="1" applyBorder="1" applyAlignment="1">
      <alignment horizontal="justify" vertical="justify"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36" fillId="0" borderId="0" xfId="0" applyFont="1" applyFill="1" applyBorder="1" applyAlignment="1">
      <alignment horizontal="justify" vertical="top" wrapText="1"/>
    </xf>
    <xf numFmtId="0" fontId="0" fillId="0" borderId="0" xfId="0" applyAlignment="1">
      <alignment horizontal="justify" vertical="top" wrapText="1"/>
    </xf>
    <xf numFmtId="0" fontId="0" fillId="0" borderId="7" xfId="0" applyBorder="1" applyAlignment="1">
      <alignment horizontal="justify" vertical="top" wrapText="1"/>
    </xf>
    <xf numFmtId="0" fontId="6" fillId="0" borderId="0" xfId="0" applyFont="1" applyBorder="1" applyAlignment="1">
      <alignment horizontal="justify" vertical="justify"/>
    </xf>
    <xf numFmtId="0" fontId="6" fillId="0" borderId="7" xfId="0" applyFont="1" applyBorder="1" applyAlignment="1">
      <alignment horizontal="justify" vertical="justify"/>
    </xf>
    <xf numFmtId="0" fontId="6" fillId="0" borderId="0" xfId="0" applyFont="1" applyFill="1" applyBorder="1" applyAlignment="1">
      <alignment horizontal="justify" vertical="justify" wrapText="1"/>
    </xf>
    <xf numFmtId="0" fontId="6" fillId="0" borderId="7" xfId="0" applyFont="1" applyFill="1" applyBorder="1" applyAlignment="1">
      <alignment horizontal="justify" vertical="justify" wrapText="1"/>
    </xf>
    <xf numFmtId="0" fontId="9" fillId="0" borderId="0" xfId="0" applyFont="1" applyFill="1" applyBorder="1" applyAlignment="1">
      <alignment horizontal="justify" vertical="justify" wrapText="1"/>
    </xf>
    <xf numFmtId="0" fontId="6" fillId="0" borderId="0" xfId="0" applyFont="1" applyBorder="1" applyAlignment="1">
      <alignment horizontal="justify" vertical="justify" wrapText="1"/>
    </xf>
    <xf numFmtId="0" fontId="6" fillId="0" borderId="7" xfId="0" applyFont="1" applyBorder="1" applyAlignment="1">
      <alignment horizontal="justify" vertical="justify" wrapText="1"/>
    </xf>
    <xf numFmtId="0" fontId="6" fillId="0" borderId="6" xfId="0" applyFont="1" applyFill="1" applyBorder="1" applyAlignment="1">
      <alignment horizontal="justify" vertical="top" wrapText="1"/>
    </xf>
    <xf numFmtId="0" fontId="6" fillId="0" borderId="15" xfId="0" applyFont="1" applyFill="1" applyBorder="1" applyAlignment="1">
      <alignment horizontal="justify" vertical="top" wrapText="1"/>
    </xf>
    <xf numFmtId="0" fontId="36" fillId="0" borderId="7"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7" xfId="0" applyFont="1" applyFill="1" applyBorder="1" applyAlignment="1">
      <alignment horizontal="justify" vertical="top" wrapText="1"/>
    </xf>
    <xf numFmtId="0" fontId="35" fillId="0" borderId="0" xfId="0" applyFont="1" applyAlignment="1">
      <alignment horizontal="justify" vertical="top" wrapText="1"/>
    </xf>
    <xf numFmtId="0" fontId="35" fillId="0" borderId="7" xfId="0" applyFont="1" applyBorder="1" applyAlignment="1">
      <alignment horizontal="justify" vertical="top" wrapText="1"/>
    </xf>
    <xf numFmtId="0" fontId="6" fillId="0" borderId="6" xfId="0" applyFont="1" applyBorder="1" applyAlignment="1">
      <alignment horizontal="justify" vertical="justify"/>
    </xf>
    <xf numFmtId="0" fontId="6" fillId="0" borderId="15" xfId="0" applyFont="1" applyBorder="1" applyAlignment="1">
      <alignment horizontal="justify" vertical="justify"/>
    </xf>
    <xf numFmtId="0" fontId="4" fillId="0" borderId="0" xfId="0" applyFont="1" applyAlignment="1">
      <alignment horizontal="right" vertical="center"/>
    </xf>
    <xf numFmtId="0" fontId="36" fillId="0" borderId="19" xfId="0" applyFont="1" applyFill="1" applyBorder="1" applyAlignment="1">
      <alignment horizontal="justify" vertical="top" wrapText="1"/>
    </xf>
    <xf numFmtId="0" fontId="0" fillId="0" borderId="19" xfId="0" applyBorder="1" applyAlignment="1">
      <alignment horizontal="justify" vertical="top" wrapText="1"/>
    </xf>
    <xf numFmtId="0" fontId="0" fillId="0" borderId="20" xfId="0" applyBorder="1" applyAlignment="1">
      <alignment horizontal="justify" vertical="top" wrapText="1"/>
    </xf>
    <xf numFmtId="0" fontId="6" fillId="0" borderId="5" xfId="0" applyFont="1" applyBorder="1" applyAlignment="1">
      <alignment horizontal="justify" vertical="center" wrapText="1"/>
    </xf>
    <xf numFmtId="0" fontId="0" fillId="0" borderId="13" xfId="0" applyBorder="1" applyAlignment="1">
      <alignment vertical="center" wrapText="1"/>
    </xf>
    <xf numFmtId="0" fontId="0" fillId="0" borderId="14" xfId="0" applyBorder="1" applyAlignment="1">
      <alignment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Alignment="1">
      <alignment horizontal="center" vertical="center" wrapText="1"/>
    </xf>
    <xf numFmtId="0" fontId="36" fillId="0" borderId="6" xfId="0" applyFont="1" applyFill="1" applyBorder="1" applyAlignment="1">
      <alignment horizontal="justify" vertical="top" wrapText="1"/>
    </xf>
    <xf numFmtId="0" fontId="36" fillId="0" borderId="15" xfId="0" applyFont="1" applyFill="1" applyBorder="1" applyAlignment="1">
      <alignment horizontal="justify" vertical="top"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left" vertical="center" wrapText="1"/>
    </xf>
    <xf numFmtId="0" fontId="6" fillId="0" borderId="15" xfId="0" applyFont="1" applyBorder="1" applyAlignment="1">
      <alignment horizontal="left" vertical="center" wrapText="1"/>
    </xf>
    <xf numFmtId="0" fontId="6" fillId="0" borderId="13" xfId="0" applyFont="1" applyBorder="1" applyAlignment="1">
      <alignment horizontal="justify" vertical="center" wrapText="1"/>
    </xf>
    <xf numFmtId="0" fontId="44" fillId="0" borderId="6" xfId="0" applyFont="1" applyBorder="1" applyAlignment="1">
      <alignment horizontal="center" vertical="center" wrapText="1"/>
    </xf>
    <xf numFmtId="0" fontId="44" fillId="0" borderId="15" xfId="0" applyFont="1" applyBorder="1" applyAlignment="1">
      <alignment horizontal="center" vertical="center" wrapText="1"/>
    </xf>
    <xf numFmtId="0" fontId="0" fillId="0" borderId="0" xfId="0" applyNumberFormat="1" applyAlignment="1">
      <alignment horizontal="center" wrapText="1"/>
    </xf>
    <xf numFmtId="0" fontId="9" fillId="0" borderId="5" xfId="0" applyFont="1" applyBorder="1" applyAlignment="1">
      <alignment horizontal="left" vertical="center" wrapText="1"/>
    </xf>
    <xf numFmtId="0" fontId="36" fillId="0" borderId="0" xfId="0" applyFont="1" applyBorder="1" applyAlignment="1">
      <alignment horizontal="justify" vertical="top" wrapText="1"/>
    </xf>
    <xf numFmtId="0" fontId="36" fillId="0" borderId="7" xfId="0" applyFont="1" applyBorder="1" applyAlignment="1">
      <alignment horizontal="justify" vertical="top" wrapText="1"/>
    </xf>
    <xf numFmtId="0" fontId="36" fillId="0" borderId="0" xfId="0" applyFont="1" applyFill="1" applyBorder="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3" fillId="0" borderId="1" xfId="0" applyFont="1" applyFill="1" applyBorder="1" applyAlignment="1">
      <alignment horizontal="left" vertical="center" wrapText="1"/>
    </xf>
    <xf numFmtId="0" fontId="21" fillId="0" borderId="0" xfId="0" applyNumberFormat="1" applyFont="1" applyAlignment="1">
      <alignment horizontal="left" vertical="top" wrapText="1"/>
    </xf>
    <xf numFmtId="0" fontId="21" fillId="0" borderId="0" xfId="0" applyNumberFormat="1" applyFont="1" applyFill="1" applyAlignment="1">
      <alignment horizontal="left" vertical="top" wrapText="1"/>
    </xf>
    <xf numFmtId="0" fontId="24" fillId="0" borderId="0" xfId="0" applyFont="1" applyAlignment="1">
      <alignment horizont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2" xfId="0" applyNumberFormat="1" applyFont="1" applyFill="1" applyBorder="1" applyAlignment="1">
      <alignment horizontal="left" vertical="center" wrapText="1"/>
    </xf>
    <xf numFmtId="0" fontId="23" fillId="0" borderId="3"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1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indent="1"/>
    </xf>
    <xf numFmtId="0" fontId="9" fillId="0" borderId="12" xfId="0" applyNumberFormat="1" applyFont="1" applyFill="1" applyBorder="1" applyAlignment="1">
      <alignment horizontal="left" vertical="center" wrapText="1" indent="1"/>
    </xf>
    <xf numFmtId="0" fontId="9" fillId="0" borderId="3" xfId="0" applyNumberFormat="1" applyFont="1" applyFill="1" applyBorder="1" applyAlignment="1">
      <alignment horizontal="left" vertical="center" wrapText="1" indent="1"/>
    </xf>
    <xf numFmtId="0" fontId="23" fillId="0" borderId="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NumberFormat="1" applyFont="1" applyFill="1" applyBorder="1" applyAlignment="1">
      <alignment horizontal="left" vertical="center" wrapText="1" indent="1"/>
    </xf>
    <xf numFmtId="0" fontId="23" fillId="0" borderId="1" xfId="0" applyFont="1" applyFill="1" applyBorder="1" applyAlignment="1">
      <alignment horizontal="center" vertical="center" wrapText="1"/>
    </xf>
    <xf numFmtId="0" fontId="23" fillId="0" borderId="12"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3" fillId="0" borderId="2" xfId="0" applyNumberFormat="1" applyFont="1" applyFill="1" applyBorder="1" applyAlignment="1">
      <alignment horizontal="left" vertical="center" wrapText="1" indent="1"/>
    </xf>
    <xf numFmtId="0" fontId="23" fillId="0" borderId="12" xfId="0" applyNumberFormat="1" applyFont="1" applyFill="1" applyBorder="1" applyAlignment="1">
      <alignment horizontal="left" vertical="center" wrapText="1" indent="1"/>
    </xf>
    <xf numFmtId="0" fontId="23" fillId="0" borderId="5" xfId="0" applyNumberFormat="1" applyFont="1" applyFill="1" applyBorder="1" applyAlignment="1">
      <alignment horizontal="center" vertical="center" wrapText="1"/>
    </xf>
    <xf numFmtId="0" fontId="46" fillId="0" borderId="2" xfId="0" applyNumberFormat="1" applyFont="1" applyFill="1" applyBorder="1" applyAlignment="1">
      <alignment horizontal="left" vertical="center" wrapText="1"/>
    </xf>
    <xf numFmtId="0" fontId="51" fillId="0" borderId="12" xfId="0" applyFont="1" applyFill="1" applyBorder="1" applyAlignment="1"/>
    <xf numFmtId="0" fontId="51" fillId="0" borderId="3" xfId="0" applyFont="1" applyFill="1" applyBorder="1" applyAlignment="1"/>
    <xf numFmtId="0" fontId="23" fillId="0" borderId="14" xfId="0" applyNumberFormat="1"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47" fillId="0" borderId="1" xfId="0" applyNumberFormat="1" applyFont="1" applyFill="1" applyBorder="1" applyAlignment="1">
      <alignment horizontal="left" vertical="center" wrapText="1" indent="1"/>
    </xf>
    <xf numFmtId="0" fontId="23" fillId="0" borderId="3" xfId="0" applyNumberFormat="1" applyFont="1" applyFill="1" applyBorder="1" applyAlignment="1">
      <alignment horizontal="left" vertical="center" wrapText="1" indent="1"/>
    </xf>
    <xf numFmtId="0" fontId="23" fillId="0" borderId="1" xfId="0" applyNumberFormat="1" applyFont="1" applyFill="1" applyBorder="1" applyAlignment="1">
      <alignment horizontal="left" vertical="center" wrapText="1"/>
    </xf>
    <xf numFmtId="0" fontId="46" fillId="0" borderId="1" xfId="0" applyFont="1" applyFill="1" applyBorder="1" applyAlignment="1">
      <alignment horizontal="left" vertical="center" wrapText="1"/>
    </xf>
    <xf numFmtId="0" fontId="47" fillId="0" borderId="12" xfId="0" applyFont="1" applyFill="1" applyBorder="1" applyAlignment="1"/>
    <xf numFmtId="0" fontId="47" fillId="0" borderId="3" xfId="0" applyFont="1" applyFill="1" applyBorder="1" applyAlignment="1"/>
    <xf numFmtId="0" fontId="46" fillId="0" borderId="1" xfId="0" applyNumberFormat="1" applyFont="1" applyFill="1" applyBorder="1" applyAlignment="1">
      <alignment horizontal="left" vertical="center" wrapText="1"/>
    </xf>
    <xf numFmtId="0" fontId="23" fillId="0" borderId="0" xfId="0" applyFont="1" applyFill="1" applyAlignment="1">
      <alignment horizontal="center" vertical="center" wrapText="1"/>
    </xf>
    <xf numFmtId="0" fontId="59" fillId="0" borderId="0" xfId="0" applyFont="1" applyAlignment="1">
      <alignment horizontal="center" vertical="center" wrapText="1"/>
    </xf>
    <xf numFmtId="0" fontId="21" fillId="0" borderId="1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 xfId="0" applyFont="1" applyBorder="1" applyAlignment="1">
      <alignment horizontal="center" vertical="center" wrapText="1"/>
    </xf>
    <xf numFmtId="0" fontId="6" fillId="0" borderId="0" xfId="0" applyFont="1" applyAlignment="1">
      <alignment horizontal="center" vertical="center"/>
    </xf>
    <xf numFmtId="0" fontId="6" fillId="0" borderId="2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Alignment="1">
      <alignment horizontal="left" vertical="center"/>
    </xf>
    <xf numFmtId="0" fontId="6" fillId="0" borderId="0" xfId="0" applyFont="1" applyAlignment="1">
      <alignment horizontal="center" vertical="center" wrapText="1"/>
    </xf>
    <xf numFmtId="0" fontId="32" fillId="0" borderId="1" xfId="0" applyFont="1" applyBorder="1" applyAlignment="1">
      <alignment vertical="center" wrapText="1"/>
    </xf>
    <xf numFmtId="0" fontId="7" fillId="2" borderId="0" xfId="0" applyFont="1" applyFill="1" applyBorder="1" applyAlignment="1">
      <alignment horizontal="center" vertical="center" wrapText="1"/>
    </xf>
    <xf numFmtId="0" fontId="1" fillId="0" borderId="0" xfId="0" applyFont="1" applyAlignment="1">
      <alignment horizontal="left" vertical="center" wrapText="1"/>
    </xf>
    <xf numFmtId="0" fontId="7" fillId="0" borderId="0" xfId="0" applyFont="1" applyBorder="1" applyAlignment="1">
      <alignment vertical="center" wrapText="1"/>
    </xf>
    <xf numFmtId="0" fontId="32" fillId="0" borderId="1" xfId="0" applyFont="1" applyFill="1" applyBorder="1" applyAlignment="1">
      <alignment horizontal="center" vertical="center" wrapText="1"/>
    </xf>
    <xf numFmtId="0" fontId="3" fillId="0" borderId="2" xfId="0" applyFont="1" applyBorder="1" applyAlignment="1">
      <alignment vertical="center" wrapText="1"/>
    </xf>
    <xf numFmtId="0" fontId="0" fillId="0" borderId="3" xfId="0" applyBorder="1" applyAlignment="1">
      <alignment vertical="center" wrapText="1"/>
    </xf>
    <xf numFmtId="16" fontId="3" fillId="0" borderId="2" xfId="0" applyNumberFormat="1" applyFont="1" applyBorder="1" applyAlignment="1">
      <alignment horizontal="center" vertical="center" wrapText="1"/>
    </xf>
    <xf numFmtId="16" fontId="3" fillId="0" borderId="3" xfId="0" applyNumberFormat="1" applyFont="1" applyBorder="1" applyAlignment="1">
      <alignment horizontal="center" vertical="center"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3" fillId="0" borderId="3" xfId="0" applyNumberFormat="1" applyFont="1" applyBorder="1" applyAlignment="1">
      <alignment horizontal="center" vertical="center" wrapText="1"/>
    </xf>
    <xf numFmtId="0" fontId="21"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Border="1" applyAlignment="1">
      <alignment horizontal="center" vertical="center" wrapText="1"/>
    </xf>
    <xf numFmtId="0" fontId="3" fillId="0" borderId="0" xfId="0" applyFont="1" applyAlignment="1">
      <alignment horizontal="center"/>
    </xf>
    <xf numFmtId="0" fontId="3" fillId="0" borderId="5" xfId="0" applyFont="1" applyBorder="1" applyAlignment="1">
      <alignment horizontal="left" vertical="center" wrapText="1"/>
    </xf>
    <xf numFmtId="0" fontId="21" fillId="0" borderId="1" xfId="0" applyFont="1" applyFill="1" applyBorder="1" applyAlignment="1">
      <alignment vertical="center" wrapText="1"/>
    </xf>
    <xf numFmtId="0" fontId="0" fillId="0" borderId="1" xfId="0" applyFont="1" applyFill="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3" fillId="0" borderId="15" xfId="0" applyFont="1" applyBorder="1" applyAlignment="1">
      <alignment vertical="center" wrapText="1"/>
    </xf>
    <xf numFmtId="0" fontId="21" fillId="0" borderId="2" xfId="0" applyFont="1" applyFill="1" applyBorder="1" applyAlignment="1">
      <alignment vertical="center" wrapText="1"/>
    </xf>
    <xf numFmtId="0" fontId="0" fillId="0" borderId="3" xfId="0" applyFont="1" applyFill="1" applyBorder="1" applyAlignment="1">
      <alignment vertical="center" wrapText="1"/>
    </xf>
    <xf numFmtId="16" fontId="3" fillId="0" borderId="2" xfId="0" applyNumberFormat="1" applyFont="1" applyFill="1" applyBorder="1" applyAlignment="1">
      <alignment horizontal="center" vertical="center"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38" fillId="0" borderId="1" xfId="0" applyFont="1" applyBorder="1" applyAlignment="1">
      <alignment horizontal="center" vertical="center" wrapText="1"/>
    </xf>
    <xf numFmtId="0" fontId="38" fillId="0" borderId="1" xfId="0" applyFont="1" applyBorder="1" applyAlignment="1">
      <alignment vertical="center" wrapText="1"/>
    </xf>
    <xf numFmtId="0" fontId="38" fillId="0" borderId="3" xfId="0" applyFont="1" applyBorder="1" applyAlignment="1">
      <alignment vertical="center" wrapText="1"/>
    </xf>
    <xf numFmtId="0" fontId="38" fillId="0" borderId="20" xfId="0" applyFont="1" applyBorder="1" applyAlignment="1">
      <alignmen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165" fontId="56" fillId="0" borderId="1" xfId="0" applyNumberFormat="1" applyFont="1" applyFill="1" applyBorder="1" applyAlignment="1">
      <alignment horizontal="left" vertical="center" wrapText="1" indent="1"/>
    </xf>
    <xf numFmtId="0" fontId="9" fillId="0" borderId="1" xfId="0" applyNumberFormat="1" applyFont="1" applyFill="1" applyBorder="1" applyAlignment="1">
      <alignment horizontal="center" vertical="center" wrapText="1"/>
    </xf>
    <xf numFmtId="165" fontId="56" fillId="0" borderId="2" xfId="0" applyNumberFormat="1" applyFont="1" applyFill="1" applyBorder="1" applyAlignment="1">
      <alignment horizontal="left" vertical="center" wrapText="1"/>
    </xf>
    <xf numFmtId="165" fontId="56" fillId="0" borderId="12" xfId="0" applyNumberFormat="1" applyFont="1" applyFill="1" applyBorder="1" applyAlignment="1">
      <alignment horizontal="left" vertical="center" wrapText="1"/>
    </xf>
    <xf numFmtId="165" fontId="56" fillId="0" borderId="3" xfId="0" applyNumberFormat="1" applyFont="1" applyFill="1" applyBorder="1" applyAlignment="1">
      <alignment horizontal="left" vertical="center" wrapText="1"/>
    </xf>
    <xf numFmtId="165" fontId="56" fillId="0" borderId="2" xfId="0" applyNumberFormat="1" applyFont="1" applyFill="1" applyBorder="1" applyAlignment="1">
      <alignment horizontal="center" vertical="center" wrapText="1"/>
    </xf>
    <xf numFmtId="165" fontId="56" fillId="0" borderId="12" xfId="0" applyNumberFormat="1" applyFont="1" applyFill="1" applyBorder="1" applyAlignment="1">
      <alignment horizontal="center" vertical="center" wrapText="1"/>
    </xf>
    <xf numFmtId="165" fontId="56" fillId="0" borderId="3" xfId="0" applyNumberFormat="1" applyFont="1" applyFill="1" applyBorder="1" applyAlignment="1">
      <alignment horizontal="center" vertical="center" wrapText="1"/>
    </xf>
    <xf numFmtId="165" fontId="56" fillId="0"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53" fillId="0" borderId="3" xfId="0" applyFont="1" applyFill="1" applyBorder="1" applyAlignment="1">
      <alignment horizontal="center" vertical="center" wrapText="1"/>
    </xf>
    <xf numFmtId="0" fontId="9" fillId="0" borderId="2" xfId="0" applyNumberFormat="1" applyFont="1" applyFill="1" applyBorder="1" applyAlignment="1">
      <alignment horizontal="center" vertical="top" wrapText="1"/>
    </xf>
    <xf numFmtId="0" fontId="9" fillId="0" borderId="12" xfId="0" applyNumberFormat="1" applyFont="1" applyFill="1" applyBorder="1" applyAlignment="1">
      <alignment horizontal="center" vertical="top" wrapText="1"/>
    </xf>
    <xf numFmtId="165" fontId="12" fillId="0" borderId="2" xfId="0" applyNumberFormat="1" applyFont="1" applyFill="1" applyBorder="1" applyAlignment="1">
      <alignment horizontal="left" vertical="center" wrapText="1" indent="1"/>
    </xf>
    <xf numFmtId="0" fontId="53" fillId="0" borderId="3" xfId="0" applyFont="1" applyFill="1" applyBorder="1" applyAlignment="1">
      <alignment horizontal="left" vertical="center" wrapText="1" indent="1"/>
    </xf>
    <xf numFmtId="0" fontId="16" fillId="0" borderId="8" xfId="0" applyFont="1" applyFill="1" applyBorder="1" applyAlignment="1">
      <alignment vertical="center" wrapText="1"/>
    </xf>
    <xf numFmtId="0" fontId="0" fillId="0" borderId="8" xfId="0" applyFill="1" applyBorder="1" applyAlignment="1">
      <alignment vertical="center"/>
    </xf>
    <xf numFmtId="0" fontId="55" fillId="0" borderId="12" xfId="0" applyFont="1" applyFill="1" applyBorder="1" applyAlignment="1">
      <alignment horizontal="left" vertical="center" wrapText="1" indent="1"/>
    </xf>
    <xf numFmtId="0" fontId="55" fillId="0" borderId="12" xfId="0" applyFont="1" applyFill="1" applyBorder="1" applyAlignment="1">
      <alignment horizontal="center" vertical="center" wrapText="1"/>
    </xf>
    <xf numFmtId="0" fontId="12" fillId="0" borderId="2" xfId="0" applyFont="1" applyFill="1" applyBorder="1" applyAlignment="1">
      <alignment horizontal="left" vertical="center" wrapText="1" indent="1"/>
    </xf>
    <xf numFmtId="0" fontId="12" fillId="0" borderId="12" xfId="0" applyFont="1" applyFill="1" applyBorder="1" applyAlignment="1">
      <alignment horizontal="left" vertical="center" wrapText="1" indent="1"/>
    </xf>
    <xf numFmtId="0" fontId="12" fillId="0" borderId="3" xfId="0" applyFont="1" applyFill="1" applyBorder="1" applyAlignment="1">
      <alignment horizontal="left" vertical="center" wrapText="1" indent="1"/>
    </xf>
    <xf numFmtId="0" fontId="12" fillId="0" borderId="2" xfId="0" applyFont="1" applyFill="1" applyBorder="1" applyAlignment="1">
      <alignment horizontal="center" vertical="center" wrapText="1"/>
    </xf>
    <xf numFmtId="0" fontId="12" fillId="0" borderId="12" xfId="0" applyFont="1" applyFill="1" applyBorder="1" applyAlignment="1">
      <alignment horizontal="center" vertical="center" wrapText="1"/>
    </xf>
    <xf numFmtId="165" fontId="57" fillId="8" borderId="2" xfId="0" applyNumberFormat="1" applyFont="1" applyFill="1" applyBorder="1" applyAlignment="1">
      <alignment horizontal="left" vertical="center" wrapText="1" indent="1"/>
    </xf>
    <xf numFmtId="165" fontId="57" fillId="8" borderId="12" xfId="0" applyNumberFormat="1" applyFont="1" applyFill="1" applyBorder="1" applyAlignment="1">
      <alignment horizontal="left" vertical="center" wrapText="1" indent="1"/>
    </xf>
    <xf numFmtId="0" fontId="54" fillId="8" borderId="12" xfId="0" applyFont="1" applyFill="1" applyBorder="1" applyAlignment="1">
      <alignment horizontal="left" vertical="center" wrapText="1" indent="1"/>
    </xf>
    <xf numFmtId="165" fontId="56" fillId="8" borderId="2" xfId="0" applyNumberFormat="1" applyFont="1" applyFill="1" applyBorder="1" applyAlignment="1">
      <alignment horizontal="center" vertical="center" wrapText="1"/>
    </xf>
    <xf numFmtId="165" fontId="56" fillId="8" borderId="12" xfId="0" applyNumberFormat="1" applyFont="1" applyFill="1" applyBorder="1" applyAlignment="1">
      <alignment horizontal="center" vertical="center" wrapText="1"/>
    </xf>
    <xf numFmtId="0" fontId="53" fillId="8" borderId="1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NumberFormat="1" applyFont="1" applyFill="1" applyBorder="1" applyAlignment="1">
      <alignment horizontal="left" vertical="center" wrapText="1" indent="1"/>
    </xf>
    <xf numFmtId="0" fontId="12" fillId="0" borderId="12" xfId="0" applyNumberFormat="1" applyFont="1" applyFill="1" applyBorder="1" applyAlignment="1">
      <alignment horizontal="left" vertical="center" wrapText="1" indent="1"/>
    </xf>
    <xf numFmtId="0" fontId="55" fillId="0" borderId="3" xfId="0" applyFont="1" applyFill="1" applyBorder="1" applyAlignment="1">
      <alignment horizontal="center" vertical="center" wrapText="1"/>
    </xf>
    <xf numFmtId="0" fontId="9" fillId="9" borderId="2" xfId="0" applyNumberFormat="1" applyFont="1" applyFill="1" applyBorder="1" applyAlignment="1">
      <alignment horizontal="center" vertical="center" wrapText="1"/>
    </xf>
    <xf numFmtId="0" fontId="9" fillId="9" borderId="12" xfId="0" applyNumberFormat="1" applyFont="1" applyFill="1" applyBorder="1" applyAlignment="1">
      <alignment horizontal="center" vertical="center" wrapText="1"/>
    </xf>
    <xf numFmtId="0" fontId="11" fillId="9" borderId="2" xfId="0" applyNumberFormat="1" applyFont="1" applyFill="1" applyBorder="1" applyAlignment="1">
      <alignment horizontal="left" vertical="center" wrapText="1"/>
    </xf>
    <xf numFmtId="0" fontId="11" fillId="9" borderId="12" xfId="0" applyNumberFormat="1" applyFont="1" applyFill="1" applyBorder="1" applyAlignment="1">
      <alignment horizontal="left" vertical="center" wrapText="1"/>
    </xf>
    <xf numFmtId="0" fontId="12" fillId="9" borderId="2" xfId="0" applyNumberFormat="1" applyFont="1" applyFill="1" applyBorder="1" applyAlignment="1">
      <alignment horizontal="center" vertical="center" wrapText="1"/>
    </xf>
    <xf numFmtId="0" fontId="12" fillId="9" borderId="12" xfId="0" applyNumberFormat="1" applyFont="1" applyFill="1" applyBorder="1" applyAlignment="1">
      <alignment horizontal="center" vertical="center" wrapText="1"/>
    </xf>
    <xf numFmtId="0" fontId="12" fillId="9" borderId="3" xfId="0" applyNumberFormat="1" applyFont="1" applyFill="1" applyBorder="1" applyAlignment="1">
      <alignment horizontal="center" vertical="center" wrapText="1"/>
    </xf>
    <xf numFmtId="0" fontId="9" fillId="8" borderId="2" xfId="0" applyNumberFormat="1" applyFont="1" applyFill="1" applyBorder="1" applyAlignment="1">
      <alignment horizontal="center" vertical="center" wrapText="1"/>
    </xf>
    <xf numFmtId="0" fontId="9" fillId="8" borderId="12" xfId="0" applyNumberFormat="1" applyFont="1" applyFill="1" applyBorder="1" applyAlignment="1">
      <alignment horizontal="center" vertical="center" wrapText="1"/>
    </xf>
    <xf numFmtId="165" fontId="56" fillId="8" borderId="2" xfId="0" applyNumberFormat="1" applyFont="1" applyFill="1" applyBorder="1" applyAlignment="1">
      <alignment horizontal="left" vertical="center" wrapText="1"/>
    </xf>
    <xf numFmtId="165" fontId="56" fillId="8" borderId="12" xfId="0" applyNumberFormat="1" applyFont="1" applyFill="1" applyBorder="1" applyAlignment="1">
      <alignment horizontal="left" vertical="center" wrapText="1"/>
    </xf>
    <xf numFmtId="0" fontId="53" fillId="8" borderId="1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8" borderId="2" xfId="0" applyFont="1" applyFill="1" applyBorder="1" applyAlignment="1">
      <alignment horizontal="left" vertical="center" wrapText="1"/>
    </xf>
    <xf numFmtId="0" fontId="9" fillId="8" borderId="3" xfId="0" applyFont="1" applyFill="1" applyBorder="1" applyAlignment="1">
      <alignment horizontal="left" vertical="center" wrapText="1"/>
    </xf>
    <xf numFmtId="0" fontId="9" fillId="8" borderId="2" xfId="0" applyFont="1" applyFill="1" applyBorder="1" applyAlignment="1">
      <alignment horizontal="center" vertical="center" wrapText="1"/>
    </xf>
    <xf numFmtId="0" fontId="9" fillId="8" borderId="12" xfId="0" applyFont="1" applyFill="1" applyBorder="1" applyAlignment="1">
      <alignment horizontal="center" vertical="center" wrapText="1"/>
    </xf>
    <xf numFmtId="165" fontId="9" fillId="0" borderId="2" xfId="0" applyNumberFormat="1" applyFont="1" applyFill="1" applyBorder="1" applyAlignment="1">
      <alignment horizontal="left" vertical="center" wrapText="1" indent="1"/>
    </xf>
    <xf numFmtId="0" fontId="0" fillId="0" borderId="12" xfId="0" applyFont="1" applyFill="1" applyBorder="1" applyAlignment="1">
      <alignment horizontal="left" vertical="center" wrapText="1" indent="1"/>
    </xf>
    <xf numFmtId="165" fontId="9" fillId="0" borderId="2"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0" fontId="10" fillId="9" borderId="2" xfId="0" applyNumberFormat="1" applyFont="1" applyFill="1" applyBorder="1" applyAlignment="1">
      <alignment horizontal="center" vertical="center" wrapText="1"/>
    </xf>
    <xf numFmtId="0" fontId="10" fillId="9" borderId="12" xfId="0" applyNumberFormat="1" applyFont="1" applyFill="1" applyBorder="1" applyAlignment="1">
      <alignment horizontal="center" vertical="center" wrapText="1"/>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9" fillId="8" borderId="1" xfId="0" applyNumberFormat="1" applyFont="1" applyFill="1" applyBorder="1" applyAlignment="1">
      <alignment horizontal="center" vertical="center" wrapText="1"/>
    </xf>
    <xf numFmtId="0" fontId="56" fillId="8" borderId="2" xfId="0" applyFont="1" applyFill="1" applyBorder="1" applyAlignment="1">
      <alignment horizontal="left" vertical="center" wrapText="1"/>
    </xf>
    <xf numFmtId="0" fontId="56" fillId="8" borderId="12" xfId="0" applyFont="1" applyFill="1" applyBorder="1" applyAlignment="1">
      <alignment horizontal="left" vertical="center" wrapText="1"/>
    </xf>
    <xf numFmtId="0" fontId="56" fillId="8" borderId="3" xfId="0" applyFont="1" applyFill="1" applyBorder="1" applyAlignment="1">
      <alignment horizontal="left" vertical="center" wrapText="1"/>
    </xf>
    <xf numFmtId="0" fontId="56" fillId="8" borderId="2" xfId="0" applyFont="1" applyFill="1" applyBorder="1" applyAlignment="1">
      <alignment horizontal="center" vertical="center" wrapText="1"/>
    </xf>
    <xf numFmtId="0" fontId="56" fillId="8" borderId="12" xfId="0" applyFont="1" applyFill="1" applyBorder="1" applyAlignment="1">
      <alignment horizontal="center" vertical="center" wrapText="1"/>
    </xf>
    <xf numFmtId="0" fontId="56" fillId="8" borderId="3" xfId="0" applyFont="1" applyFill="1" applyBorder="1" applyAlignment="1">
      <alignment horizontal="center" vertical="center" wrapText="1"/>
    </xf>
    <xf numFmtId="0" fontId="57" fillId="8" borderId="2" xfId="0" applyFont="1" applyFill="1" applyBorder="1" applyAlignment="1">
      <alignment horizontal="left" vertical="center" wrapText="1" indent="1"/>
    </xf>
    <xf numFmtId="0" fontId="57" fillId="8" borderId="12" xfId="0" applyFont="1" applyFill="1" applyBorder="1" applyAlignment="1">
      <alignment horizontal="left" vertical="center" wrapText="1" indent="1"/>
    </xf>
    <xf numFmtId="0" fontId="57" fillId="8" borderId="3"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0" fontId="9" fillId="0" borderId="3" xfId="0" applyFont="1" applyFill="1" applyBorder="1" applyAlignment="1">
      <alignment horizontal="left" vertical="center" wrapText="1" indent="1"/>
    </xf>
    <xf numFmtId="165" fontId="9" fillId="0" borderId="12" xfId="0" applyNumberFormat="1" applyFont="1" applyFill="1" applyBorder="1" applyAlignment="1">
      <alignment horizontal="left" vertical="center" wrapText="1" indent="1"/>
    </xf>
    <xf numFmtId="165" fontId="9" fillId="0" borderId="12" xfId="0" applyNumberFormat="1" applyFont="1" applyFill="1" applyBorder="1" applyAlignment="1">
      <alignment horizontal="center" vertical="center" wrapText="1"/>
    </xf>
    <xf numFmtId="165" fontId="9" fillId="0" borderId="3"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9" fillId="8" borderId="2" xfId="0" quotePrefix="1" applyNumberFormat="1" applyFont="1" applyFill="1" applyBorder="1" applyAlignment="1">
      <alignment horizontal="center" vertical="center" wrapText="1"/>
    </xf>
    <xf numFmtId="14" fontId="9" fillId="8" borderId="12" xfId="0" quotePrefix="1" applyNumberFormat="1" applyFont="1" applyFill="1" applyBorder="1" applyAlignment="1">
      <alignment horizontal="center" vertical="center" wrapText="1"/>
    </xf>
    <xf numFmtId="0" fontId="9" fillId="8" borderId="12" xfId="0" applyFont="1" applyFill="1" applyBorder="1" applyAlignment="1">
      <alignment horizontal="left" vertical="center" wrapText="1"/>
    </xf>
    <xf numFmtId="165" fontId="10" fillId="8" borderId="2" xfId="0" applyNumberFormat="1" applyFont="1" applyFill="1" applyBorder="1" applyAlignment="1">
      <alignment horizontal="left" vertical="center" wrapText="1" indent="1"/>
    </xf>
    <xf numFmtId="0" fontId="43" fillId="8" borderId="12" xfId="0" applyFont="1" applyFill="1" applyBorder="1" applyAlignment="1">
      <alignment horizontal="left" vertical="center" wrapText="1" indent="1"/>
    </xf>
    <xf numFmtId="0" fontId="10" fillId="7" borderId="36" xfId="0" applyNumberFormat="1" applyFont="1" applyFill="1" applyBorder="1" applyAlignment="1">
      <alignment horizontal="center" vertical="center" wrapText="1"/>
    </xf>
    <xf numFmtId="0" fontId="10" fillId="7" borderId="34" xfId="0" applyNumberFormat="1" applyFont="1" applyFill="1" applyBorder="1" applyAlignment="1">
      <alignment horizontal="center" vertical="center" wrapText="1"/>
    </xf>
    <xf numFmtId="0" fontId="10" fillId="7" borderId="35" xfId="0" applyNumberFormat="1" applyFont="1" applyFill="1" applyBorder="1" applyAlignment="1">
      <alignment horizontal="center" vertical="center" wrapText="1"/>
    </xf>
    <xf numFmtId="0" fontId="19" fillId="7" borderId="36" xfId="0" applyFont="1" applyFill="1" applyBorder="1" applyAlignment="1">
      <alignment horizontal="left" vertical="center" wrapText="1"/>
    </xf>
    <xf numFmtId="0" fontId="19" fillId="7" borderId="34" xfId="0" applyFont="1" applyFill="1" applyBorder="1" applyAlignment="1">
      <alignment horizontal="left" vertical="center" wrapText="1"/>
    </xf>
    <xf numFmtId="0" fontId="19" fillId="7" borderId="35" xfId="0" applyFont="1" applyFill="1" applyBorder="1" applyAlignment="1">
      <alignment horizontal="left" vertical="center" wrapText="1"/>
    </xf>
    <xf numFmtId="0" fontId="9" fillId="7" borderId="27"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10" fillId="9" borderId="12" xfId="0" applyFont="1" applyFill="1" applyBorder="1" applyAlignment="1">
      <alignment horizontal="left" vertical="center" wrapText="1"/>
    </xf>
    <xf numFmtId="0" fontId="53" fillId="0" borderId="12" xfId="0" applyFont="1" applyFill="1" applyBorder="1" applyAlignment="1">
      <alignment horizontal="left" vertical="center" indent="1"/>
    </xf>
    <xf numFmtId="0" fontId="53" fillId="0" borderId="12" xfId="0" applyFont="1" applyFill="1" applyBorder="1" applyAlignment="1">
      <alignment horizontal="center" vertical="center"/>
    </xf>
    <xf numFmtId="0" fontId="53" fillId="0" borderId="29" xfId="0" applyFont="1" applyFill="1" applyBorder="1" applyAlignment="1">
      <alignment horizontal="center" vertical="center"/>
    </xf>
    <xf numFmtId="0" fontId="53" fillId="0" borderId="3" xfId="0" applyFont="1" applyFill="1" applyBorder="1" applyAlignment="1">
      <alignment horizontal="center" vertical="center"/>
    </xf>
    <xf numFmtId="165" fontId="56" fillId="0" borderId="2" xfId="0" applyNumberFormat="1" applyFont="1" applyFill="1" applyBorder="1" applyAlignment="1">
      <alignment horizontal="left" vertical="center" wrapText="1" indent="1"/>
    </xf>
    <xf numFmtId="0" fontId="53" fillId="0" borderId="12" xfId="0" applyFont="1" applyFill="1" applyBorder="1" applyAlignment="1">
      <alignment horizontal="left" vertical="center" wrapText="1" indent="1"/>
    </xf>
    <xf numFmtId="0" fontId="53" fillId="0" borderId="12" xfId="0" applyFont="1" applyFill="1" applyBorder="1" applyAlignment="1">
      <alignment horizontal="center" vertical="center" wrapText="1"/>
    </xf>
    <xf numFmtId="165" fontId="56" fillId="0" borderId="12" xfId="0" applyNumberFormat="1" applyFont="1" applyFill="1" applyBorder="1" applyAlignment="1">
      <alignment horizontal="left" vertical="center" wrapText="1" indent="1"/>
    </xf>
    <xf numFmtId="165" fontId="12" fillId="8" borderId="2" xfId="0" applyNumberFormat="1" applyFont="1" applyFill="1" applyBorder="1" applyAlignment="1">
      <alignment horizontal="left" vertical="center" wrapText="1"/>
    </xf>
    <xf numFmtId="165" fontId="12" fillId="8" borderId="12" xfId="0" applyNumberFormat="1" applyFont="1" applyFill="1" applyBorder="1" applyAlignment="1">
      <alignment horizontal="left" vertical="center" wrapText="1"/>
    </xf>
    <xf numFmtId="165" fontId="12" fillId="8" borderId="3" xfId="0" applyNumberFormat="1" applyFont="1" applyFill="1" applyBorder="1" applyAlignment="1">
      <alignment horizontal="left" vertical="center" wrapText="1"/>
    </xf>
    <xf numFmtId="165" fontId="12" fillId="8" borderId="2" xfId="0" applyNumberFormat="1" applyFont="1" applyFill="1" applyBorder="1" applyAlignment="1">
      <alignment horizontal="center" vertical="center" wrapText="1"/>
    </xf>
    <xf numFmtId="165" fontId="12" fillId="8" borderId="12" xfId="0" applyNumberFormat="1" applyFont="1" applyFill="1" applyBorder="1" applyAlignment="1">
      <alignment horizontal="center" vertical="center" wrapText="1"/>
    </xf>
    <xf numFmtId="165" fontId="12" fillId="8" borderId="3" xfId="0" applyNumberFormat="1" applyFont="1" applyFill="1" applyBorder="1" applyAlignment="1">
      <alignment horizontal="center" vertical="center" wrapText="1"/>
    </xf>
    <xf numFmtId="165" fontId="11" fillId="8" borderId="2" xfId="0" applyNumberFormat="1" applyFont="1" applyFill="1" applyBorder="1" applyAlignment="1">
      <alignment horizontal="left" vertical="center" wrapText="1" indent="1"/>
    </xf>
    <xf numFmtId="165" fontId="11" fillId="8" borderId="12" xfId="0" applyNumberFormat="1" applyFont="1" applyFill="1" applyBorder="1" applyAlignment="1">
      <alignment horizontal="left" vertical="center" wrapText="1" indent="1"/>
    </xf>
    <xf numFmtId="165" fontId="11" fillId="8" borderId="3" xfId="0" applyNumberFormat="1" applyFont="1" applyFill="1" applyBorder="1" applyAlignment="1">
      <alignment horizontal="left" vertical="center" wrapText="1" indent="1"/>
    </xf>
    <xf numFmtId="14" fontId="9" fillId="8" borderId="2" xfId="0" applyNumberFormat="1" applyFont="1" applyFill="1" applyBorder="1" applyAlignment="1">
      <alignment horizontal="center" vertical="center" wrapText="1"/>
    </xf>
    <xf numFmtId="14" fontId="9" fillId="8" borderId="12" xfId="0" applyNumberFormat="1" applyFont="1" applyFill="1" applyBorder="1" applyAlignment="1">
      <alignment horizontal="center" vertical="center" wrapText="1"/>
    </xf>
    <xf numFmtId="0" fontId="53" fillId="8" borderId="3" xfId="0" applyFont="1" applyFill="1" applyBorder="1" applyAlignment="1">
      <alignment horizontal="left" vertical="center" wrapText="1"/>
    </xf>
    <xf numFmtId="0" fontId="53" fillId="8" borderId="3" xfId="0" applyFont="1" applyFill="1" applyBorder="1" applyAlignment="1">
      <alignment horizontal="center" vertical="center" wrapText="1"/>
    </xf>
    <xf numFmtId="0" fontId="54" fillId="8" borderId="3" xfId="0" applyFont="1" applyFill="1" applyBorder="1" applyAlignment="1">
      <alignment horizontal="left" vertical="center" wrapText="1" indent="1"/>
    </xf>
    <xf numFmtId="0" fontId="12" fillId="9" borderId="2"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1" fillId="9" borderId="2" xfId="0" applyFont="1" applyFill="1" applyBorder="1" applyAlignment="1">
      <alignment horizontal="left" vertical="center" wrapText="1"/>
    </xf>
    <xf numFmtId="0" fontId="11" fillId="9" borderId="12"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2" fillId="9" borderId="3" xfId="0" applyFont="1" applyFill="1" applyBorder="1" applyAlignment="1">
      <alignment horizontal="center" vertical="center" wrapText="1"/>
    </xf>
    <xf numFmtId="0" fontId="56" fillId="0" borderId="2" xfId="0" applyFont="1" applyFill="1" applyBorder="1" applyAlignment="1">
      <alignment horizontal="left" vertical="center" wrapText="1" indent="1"/>
    </xf>
    <xf numFmtId="0" fontId="56" fillId="0" borderId="12" xfId="0" applyFont="1" applyFill="1" applyBorder="1" applyAlignment="1">
      <alignment horizontal="left" vertical="center" wrapText="1" indent="1"/>
    </xf>
    <xf numFmtId="0" fontId="56" fillId="0" borderId="2" xfId="0" applyFont="1" applyFill="1" applyBorder="1" applyAlignment="1">
      <alignment horizontal="center" vertical="center" wrapText="1"/>
    </xf>
    <xf numFmtId="0" fontId="56" fillId="0" borderId="12" xfId="0" applyFont="1" applyFill="1" applyBorder="1" applyAlignment="1">
      <alignment horizontal="center" vertical="center" wrapText="1"/>
    </xf>
    <xf numFmtId="165" fontId="12" fillId="0" borderId="12" xfId="0" applyNumberFormat="1" applyFont="1" applyFill="1" applyBorder="1" applyAlignment="1">
      <alignment horizontal="left" vertical="center" wrapText="1" indent="1"/>
    </xf>
    <xf numFmtId="165" fontId="12" fillId="0" borderId="3" xfId="0" applyNumberFormat="1" applyFont="1" applyFill="1" applyBorder="1" applyAlignment="1">
      <alignment horizontal="left" vertical="center" wrapText="1" indent="1"/>
    </xf>
    <xf numFmtId="165" fontId="12" fillId="0" borderId="1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0" fillId="9" borderId="2" xfId="0" applyNumberFormat="1" applyFont="1" applyFill="1" applyBorder="1" applyAlignment="1">
      <alignment horizontal="center" vertical="center" wrapText="1"/>
    </xf>
    <xf numFmtId="0" fontId="0" fillId="9" borderId="12" xfId="0" applyFill="1" applyBorder="1" applyAlignment="1">
      <alignment horizontal="center" vertical="center" wrapText="1"/>
    </xf>
    <xf numFmtId="0" fontId="0" fillId="9" borderId="3" xfId="0" applyFill="1" applyBorder="1" applyAlignment="1">
      <alignment horizontal="center" vertical="center" wrapText="1"/>
    </xf>
    <xf numFmtId="0" fontId="12" fillId="8" borderId="2" xfId="0" applyNumberFormat="1" applyFont="1" applyFill="1" applyBorder="1" applyAlignment="1">
      <alignment horizontal="left" vertical="center" wrapText="1"/>
    </xf>
    <xf numFmtId="0" fontId="12" fillId="8" borderId="12" xfId="0" applyNumberFormat="1" applyFont="1" applyFill="1" applyBorder="1" applyAlignment="1">
      <alignment horizontal="left" vertical="center" wrapText="1"/>
    </xf>
    <xf numFmtId="0" fontId="12" fillId="8" borderId="2" xfId="0" applyNumberFormat="1" applyFont="1" applyFill="1" applyBorder="1" applyAlignment="1">
      <alignment horizontal="center" vertical="center" wrapText="1"/>
    </xf>
    <xf numFmtId="0" fontId="12" fillId="8" borderId="12" xfId="0" applyNumberFormat="1" applyFont="1" applyFill="1" applyBorder="1" applyAlignment="1">
      <alignment horizontal="center" vertical="center" wrapText="1"/>
    </xf>
    <xf numFmtId="165" fontId="12" fillId="8" borderId="2" xfId="0" applyNumberFormat="1" applyFont="1" applyFill="1" applyBorder="1" applyAlignment="1">
      <alignment vertical="center" wrapText="1"/>
    </xf>
    <xf numFmtId="0" fontId="53" fillId="8" borderId="12" xfId="0" applyFont="1" applyFill="1" applyBorder="1" applyAlignment="1">
      <alignment vertical="center" wrapText="1"/>
    </xf>
    <xf numFmtId="165" fontId="12" fillId="8" borderId="2" xfId="0" applyNumberFormat="1" applyFont="1" applyFill="1" applyBorder="1" applyAlignment="1">
      <alignment horizontal="left" vertical="center" wrapText="1" indent="1"/>
    </xf>
    <xf numFmtId="0" fontId="53" fillId="8" borderId="12" xfId="0" applyFont="1" applyFill="1" applyBorder="1" applyAlignment="1">
      <alignment horizontal="left" vertical="center" wrapText="1" indent="1"/>
    </xf>
    <xf numFmtId="0" fontId="55" fillId="0" borderId="3" xfId="0" applyFont="1" applyFill="1" applyBorder="1" applyAlignment="1">
      <alignment horizontal="left" vertical="center" wrapText="1" indent="1"/>
    </xf>
    <xf numFmtId="0" fontId="12" fillId="8" borderId="2" xfId="0" applyNumberFormat="1" applyFont="1" applyFill="1" applyBorder="1" applyAlignment="1">
      <alignment horizontal="left" vertical="top" wrapText="1"/>
    </xf>
    <xf numFmtId="0" fontId="12" fillId="8" borderId="12" xfId="0" applyNumberFormat="1" applyFont="1" applyFill="1" applyBorder="1" applyAlignment="1">
      <alignment horizontal="left" vertical="top" wrapText="1"/>
    </xf>
    <xf numFmtId="0" fontId="12" fillId="8" borderId="2" xfId="0" applyNumberFormat="1" applyFont="1" applyFill="1" applyBorder="1" applyAlignment="1">
      <alignment horizontal="left" vertical="center" wrapText="1" indent="1"/>
    </xf>
    <xf numFmtId="0" fontId="12" fillId="8" borderId="12" xfId="0" applyNumberFormat="1" applyFont="1" applyFill="1" applyBorder="1" applyAlignment="1">
      <alignment horizontal="left" vertical="center" wrapText="1" indent="1"/>
    </xf>
    <xf numFmtId="0" fontId="12" fillId="8" borderId="3" xfId="0" applyNumberFormat="1" applyFont="1" applyFill="1" applyBorder="1" applyAlignment="1">
      <alignment horizontal="left" vertical="center" wrapText="1" indent="1"/>
    </xf>
    <xf numFmtId="0" fontId="9" fillId="7" borderId="1" xfId="0" applyNumberFormat="1" applyFont="1" applyFill="1" applyBorder="1" applyAlignment="1">
      <alignment horizontal="center" vertical="center" wrapText="1"/>
    </xf>
    <xf numFmtId="0" fontId="19" fillId="7" borderId="2" xfId="0" applyFont="1" applyFill="1" applyBorder="1" applyAlignment="1">
      <alignment horizontal="left" vertical="center" wrapText="1"/>
    </xf>
    <xf numFmtId="0" fontId="19" fillId="7" borderId="1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9" fillId="7" borderId="1" xfId="0" applyFont="1" applyFill="1" applyBorder="1" applyAlignment="1">
      <alignment horizontal="center" vertical="center" wrapText="1"/>
    </xf>
    <xf numFmtId="165" fontId="19" fillId="7" borderId="1" xfId="0" applyNumberFormat="1" applyFont="1" applyFill="1" applyBorder="1" applyAlignment="1">
      <alignment horizontal="left" vertical="center" wrapText="1" indent="1"/>
    </xf>
    <xf numFmtId="0" fontId="0" fillId="7" borderId="1" xfId="0" applyFill="1" applyBorder="1" applyAlignment="1">
      <alignment horizontal="left" vertical="center" wrapText="1" indent="1"/>
    </xf>
    <xf numFmtId="0" fontId="16" fillId="0" borderId="8" xfId="0" applyFont="1" applyFill="1" applyBorder="1" applyAlignment="1">
      <alignment vertical="center"/>
    </xf>
    <xf numFmtId="0" fontId="9" fillId="0" borderId="26" xfId="0" applyNumberFormat="1" applyFont="1" applyFill="1" applyBorder="1" applyAlignment="1">
      <alignment horizontal="center" vertical="center" wrapText="1"/>
    </xf>
    <xf numFmtId="0" fontId="9" fillId="0" borderId="32" xfId="0" applyNumberFormat="1" applyFont="1" applyFill="1" applyBorder="1" applyAlignment="1">
      <alignment horizontal="center" vertical="center" wrapText="1"/>
    </xf>
    <xf numFmtId="0" fontId="18" fillId="0" borderId="25"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9" fillId="0" borderId="25" xfId="0" applyFont="1" applyFill="1" applyBorder="1" applyAlignment="1">
      <alignment horizontal="center" vertical="center" wrapText="1"/>
    </xf>
    <xf numFmtId="165" fontId="18" fillId="0" borderId="25" xfId="0" applyNumberFormat="1" applyFont="1" applyFill="1" applyBorder="1" applyAlignment="1">
      <alignment horizontal="left" vertical="center" wrapText="1" indent="1"/>
    </xf>
    <xf numFmtId="0" fontId="0" fillId="0" borderId="12" xfId="0" applyFill="1" applyBorder="1" applyAlignment="1">
      <alignment horizontal="left" vertical="center" wrapText="1" indent="1"/>
    </xf>
    <xf numFmtId="0" fontId="9" fillId="0" borderId="27"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7" fillId="0" borderId="0" xfId="0" applyNumberFormat="1" applyFont="1" applyFill="1" applyAlignment="1">
      <alignment horizontal="center" vertical="center"/>
    </xf>
    <xf numFmtId="0" fontId="0" fillId="0" borderId="0" xfId="0" applyAlignment="1">
      <alignment horizontal="center" vertical="center"/>
    </xf>
    <xf numFmtId="0" fontId="10" fillId="0" borderId="2" xfId="0" applyNumberFormat="1" applyFont="1" applyFill="1" applyBorder="1" applyAlignment="1">
      <alignment horizontal="center" vertical="center" wrapText="1"/>
    </xf>
    <xf numFmtId="0" fontId="10" fillId="0" borderId="29"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9" xfId="0"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2" fontId="10" fillId="0" borderId="13" xfId="0" applyNumberFormat="1" applyFont="1" applyFill="1" applyBorder="1" applyAlignment="1">
      <alignment horizontal="center" vertical="center" wrapText="1"/>
    </xf>
    <xf numFmtId="2" fontId="10" fillId="0" borderId="14" xfId="0" applyNumberFormat="1"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164" fontId="10" fillId="0" borderId="29" xfId="0" applyNumberFormat="1" applyFont="1" applyFill="1" applyBorder="1" applyAlignment="1">
      <alignment horizontal="center" vertical="center" wrapText="1"/>
    </xf>
    <xf numFmtId="0" fontId="10" fillId="8" borderId="2" xfId="0" applyNumberFormat="1" applyFont="1" applyFill="1" applyBorder="1" applyAlignment="1">
      <alignment horizontal="center" vertical="center" wrapText="1"/>
    </xf>
    <xf numFmtId="0" fontId="10" fillId="8" borderId="12" xfId="0" applyNumberFormat="1" applyFont="1" applyFill="1" applyBorder="1" applyAlignment="1">
      <alignment horizontal="center" vertical="center" wrapText="1"/>
    </xf>
    <xf numFmtId="0" fontId="10" fillId="8" borderId="3" xfId="0" applyNumberFormat="1" applyFont="1" applyFill="1" applyBorder="1" applyAlignment="1">
      <alignment horizontal="center" vertical="center" wrapText="1"/>
    </xf>
    <xf numFmtId="0" fontId="12" fillId="8" borderId="3" xfId="0" applyNumberFormat="1" applyFont="1" applyFill="1" applyBorder="1" applyAlignment="1">
      <alignment horizontal="left" vertical="center" wrapText="1"/>
    </xf>
    <xf numFmtId="0" fontId="23" fillId="8" borderId="2"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1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165" fontId="12" fillId="3" borderId="2" xfId="0" applyNumberFormat="1" applyFont="1" applyFill="1" applyBorder="1" applyAlignment="1">
      <alignment horizontal="left" vertical="center" wrapText="1" indent="1"/>
    </xf>
    <xf numFmtId="0" fontId="55" fillId="3" borderId="12" xfId="0" applyFont="1" applyFill="1" applyBorder="1" applyAlignment="1">
      <alignment horizontal="left" vertical="center" wrapText="1" indent="1"/>
    </xf>
    <xf numFmtId="0" fontId="0" fillId="0" borderId="8" xfId="0" applyBorder="1" applyAlignment="1">
      <alignment vertical="center"/>
    </xf>
    <xf numFmtId="0" fontId="10" fillId="0" borderId="26" xfId="0" applyNumberFormat="1" applyFont="1" applyFill="1" applyBorder="1" applyAlignment="1">
      <alignment horizontal="center" vertical="center" wrapText="1"/>
    </xf>
    <xf numFmtId="0" fontId="10" fillId="0" borderId="32"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165" fontId="12" fillId="0" borderId="25" xfId="0" applyNumberFormat="1" applyFont="1" applyFill="1" applyBorder="1" applyAlignment="1">
      <alignment horizontal="center" vertical="center" wrapText="1"/>
    </xf>
    <xf numFmtId="0" fontId="10" fillId="7" borderId="1" xfId="0" applyNumberFormat="1" applyFont="1" applyFill="1" applyBorder="1" applyAlignment="1">
      <alignment horizontal="center" vertical="center" wrapText="1"/>
    </xf>
    <xf numFmtId="0" fontId="19" fillId="7"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165" fontId="12" fillId="7" borderId="1" xfId="0" applyNumberFormat="1" applyFont="1" applyFill="1" applyBorder="1" applyAlignment="1">
      <alignment horizontal="center" vertical="center" wrapText="1"/>
    </xf>
    <xf numFmtId="0" fontId="53" fillId="7"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165" fontId="12" fillId="9" borderId="2" xfId="0" applyNumberFormat="1" applyFont="1" applyFill="1" applyBorder="1" applyAlignment="1">
      <alignment horizontal="center" vertical="center" wrapText="1"/>
    </xf>
    <xf numFmtId="0" fontId="53" fillId="9" borderId="12" xfId="0" applyFont="1" applyFill="1" applyBorder="1" applyAlignment="1">
      <alignment horizontal="center" vertical="center" wrapText="1"/>
    </xf>
    <xf numFmtId="0" fontId="53" fillId="9" borderId="3" xfId="0" applyFont="1" applyFill="1" applyBorder="1" applyAlignment="1">
      <alignment horizontal="center" vertical="center" wrapText="1"/>
    </xf>
    <xf numFmtId="49" fontId="12" fillId="8" borderId="2" xfId="0" applyNumberFormat="1" applyFont="1" applyFill="1" applyBorder="1" applyAlignment="1">
      <alignment horizontal="left" vertical="center" wrapText="1"/>
    </xf>
    <xf numFmtId="0" fontId="12" fillId="8" borderId="1" xfId="0" applyFont="1" applyFill="1" applyBorder="1" applyAlignment="1">
      <alignment horizontal="center" vertical="center" wrapText="1"/>
    </xf>
    <xf numFmtId="0" fontId="11" fillId="8" borderId="2" xfId="0" applyNumberFormat="1" applyFont="1" applyFill="1" applyBorder="1" applyAlignment="1">
      <alignment horizontal="left" vertical="center" wrapText="1" indent="1"/>
    </xf>
    <xf numFmtId="0" fontId="11" fillId="8" borderId="12" xfId="0" applyNumberFormat="1" applyFont="1" applyFill="1" applyBorder="1" applyAlignment="1">
      <alignment horizontal="left" vertical="center" wrapText="1" indent="1"/>
    </xf>
    <xf numFmtId="0" fontId="11" fillId="8" borderId="3" xfId="0" applyNumberFormat="1" applyFont="1" applyFill="1" applyBorder="1" applyAlignment="1">
      <alignment horizontal="left" vertical="center" wrapText="1" indent="1"/>
    </xf>
    <xf numFmtId="0" fontId="12" fillId="0" borderId="1" xfId="0" applyFont="1" applyFill="1" applyBorder="1" applyAlignment="1">
      <alignment horizontal="center" vertical="center" wrapText="1"/>
    </xf>
    <xf numFmtId="165" fontId="12" fillId="0" borderId="2" xfId="0" applyNumberFormat="1" applyFont="1" applyFill="1" applyBorder="1" applyAlignment="1">
      <alignment horizontal="left" vertical="center" wrapText="1"/>
    </xf>
    <xf numFmtId="0" fontId="53" fillId="0" borderId="12" xfId="0" applyFont="1" applyFill="1" applyBorder="1" applyAlignment="1">
      <alignment horizontal="left" vertical="center" wrapText="1"/>
    </xf>
    <xf numFmtId="0" fontId="53" fillId="0" borderId="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1" fillId="9" borderId="3" xfId="0" applyNumberFormat="1" applyFont="1" applyFill="1" applyBorder="1" applyAlignment="1">
      <alignment horizontal="left" vertical="center" wrapText="1"/>
    </xf>
    <xf numFmtId="165" fontId="11" fillId="9" borderId="2" xfId="0" applyNumberFormat="1" applyFont="1" applyFill="1" applyBorder="1" applyAlignment="1">
      <alignment horizontal="center" vertical="center" wrapText="1"/>
    </xf>
    <xf numFmtId="14" fontId="10" fillId="8" borderId="2" xfId="0" applyNumberFormat="1" applyFont="1" applyFill="1" applyBorder="1" applyAlignment="1">
      <alignment horizontal="center" vertical="center" wrapText="1"/>
    </xf>
    <xf numFmtId="14" fontId="10" fillId="8" borderId="12"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52" fillId="0" borderId="1" xfId="0" applyFont="1" applyFill="1" applyBorder="1" applyAlignment="1">
      <alignment horizontal="left" vertical="center" wrapText="1"/>
    </xf>
    <xf numFmtId="0" fontId="12" fillId="3" borderId="2" xfId="0" applyFont="1" applyFill="1" applyBorder="1" applyAlignment="1">
      <alignment horizontal="left" vertical="center" wrapText="1" indent="1"/>
    </xf>
    <xf numFmtId="0" fontId="12" fillId="3" borderId="12" xfId="0" applyFont="1" applyFill="1" applyBorder="1" applyAlignment="1">
      <alignment horizontal="left" vertical="center" wrapText="1" indent="1"/>
    </xf>
    <xf numFmtId="0" fontId="12" fillId="3" borderId="3" xfId="0" applyFont="1" applyFill="1" applyBorder="1" applyAlignment="1">
      <alignment horizontal="left" vertical="center" wrapText="1" indent="1"/>
    </xf>
    <xf numFmtId="0" fontId="55" fillId="9" borderId="12" xfId="0" applyFont="1" applyFill="1" applyBorder="1" applyAlignment="1">
      <alignment horizontal="center" vertical="center" wrapText="1"/>
    </xf>
    <xf numFmtId="0" fontId="55" fillId="9" borderId="3" xfId="0" applyFont="1" applyFill="1" applyBorder="1" applyAlignment="1">
      <alignment horizontal="center" vertical="center" wrapText="1"/>
    </xf>
    <xf numFmtId="0" fontId="55" fillId="8" borderId="12" xfId="0" applyFont="1" applyFill="1" applyBorder="1" applyAlignment="1">
      <alignment horizontal="left" vertical="center" wrapText="1" indent="1"/>
    </xf>
    <xf numFmtId="0" fontId="53" fillId="8" borderId="3" xfId="0" applyFont="1" applyFill="1" applyBorder="1" applyAlignment="1">
      <alignment horizontal="left" vertical="center" wrapText="1" indent="1"/>
    </xf>
    <xf numFmtId="0" fontId="55" fillId="0" borderId="12" xfId="0" applyFont="1" applyFill="1" applyBorder="1" applyAlignment="1">
      <alignment horizontal="left" vertical="center" indent="1"/>
    </xf>
    <xf numFmtId="14" fontId="10" fillId="8" borderId="2" xfId="0" quotePrefix="1" applyNumberFormat="1" applyFont="1" applyFill="1" applyBorder="1" applyAlignment="1">
      <alignment horizontal="center" vertical="center" wrapText="1"/>
    </xf>
    <xf numFmtId="14" fontId="10" fillId="8" borderId="12" xfId="0" quotePrefix="1" applyNumberFormat="1" applyFont="1" applyFill="1" applyBorder="1" applyAlignment="1">
      <alignment horizontal="center" vertical="center" wrapText="1"/>
    </xf>
    <xf numFmtId="0" fontId="10" fillId="7" borderId="33" xfId="0" applyNumberFormat="1" applyFont="1" applyFill="1" applyBorder="1" applyAlignment="1">
      <alignment horizontal="center" vertical="center" wrapText="1"/>
    </xf>
    <xf numFmtId="0" fontId="18" fillId="7" borderId="22" xfId="0" applyFont="1" applyFill="1" applyBorder="1" applyAlignment="1">
      <alignment horizontal="left" vertical="center" wrapText="1"/>
    </xf>
    <xf numFmtId="0" fontId="18" fillId="7" borderId="32" xfId="0" applyFont="1" applyFill="1" applyBorder="1" applyAlignment="1">
      <alignment horizontal="left" vertical="center" wrapText="1"/>
    </xf>
    <xf numFmtId="0" fontId="12" fillId="7" borderId="2" xfId="0" applyNumberFormat="1" applyFont="1" applyFill="1" applyBorder="1" applyAlignment="1">
      <alignment horizontal="center" vertical="center" wrapText="1"/>
    </xf>
    <xf numFmtId="0" fontId="12" fillId="7" borderId="12" xfId="0" applyNumberFormat="1" applyFont="1" applyFill="1" applyBorder="1" applyAlignment="1">
      <alignment horizontal="center" vertical="center" wrapText="1"/>
    </xf>
    <xf numFmtId="165" fontId="11" fillId="7" borderId="2" xfId="0" applyNumberFormat="1" applyFont="1" applyFill="1" applyBorder="1" applyAlignment="1">
      <alignment horizontal="center" vertical="center" wrapText="1"/>
    </xf>
    <xf numFmtId="0" fontId="55" fillId="7" borderId="1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10" fillId="9" borderId="25" xfId="0" applyNumberFormat="1" applyFont="1" applyFill="1" applyBorder="1" applyAlignment="1">
      <alignment horizontal="center" vertical="center" wrapText="1"/>
    </xf>
    <xf numFmtId="0" fontId="11" fillId="9" borderId="25" xfId="0" applyNumberFormat="1" applyFont="1" applyFill="1" applyBorder="1" applyAlignment="1">
      <alignment horizontal="left" vertical="center" wrapText="1"/>
    </xf>
    <xf numFmtId="0" fontId="12" fillId="9" borderId="25" xfId="0" applyNumberFormat="1" applyFont="1" applyFill="1" applyBorder="1" applyAlignment="1">
      <alignment horizontal="center" vertical="center" wrapText="1"/>
    </xf>
    <xf numFmtId="165" fontId="11" fillId="9" borderId="25"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3" xfId="0" applyNumberFormat="1" applyFont="1" applyFill="1" applyBorder="1" applyAlignment="1">
      <alignment horizontal="left" vertical="center" wrapText="1" indent="1"/>
    </xf>
    <xf numFmtId="165" fontId="9" fillId="0" borderId="3" xfId="0" applyNumberFormat="1" applyFont="1" applyFill="1" applyBorder="1" applyAlignment="1">
      <alignment horizontal="left" vertical="center" wrapText="1" indent="1"/>
    </xf>
    <xf numFmtId="165" fontId="9" fillId="0" borderId="2" xfId="0" applyNumberFormat="1" applyFont="1" applyFill="1" applyBorder="1" applyAlignment="1">
      <alignment horizontal="left" vertical="center" wrapText="1"/>
    </xf>
    <xf numFmtId="165" fontId="9" fillId="0" borderId="12" xfId="0" applyNumberFormat="1" applyFont="1" applyFill="1" applyBorder="1" applyAlignment="1">
      <alignment horizontal="left" vertical="center" wrapText="1"/>
    </xf>
    <xf numFmtId="165" fontId="9" fillId="0" borderId="3" xfId="0" applyNumberFormat="1" applyFont="1" applyFill="1" applyBorder="1" applyAlignment="1">
      <alignment horizontal="left" vertical="center" wrapText="1"/>
    </xf>
    <xf numFmtId="0" fontId="9" fillId="8" borderId="3" xfId="0" applyNumberFormat="1" applyFont="1" applyFill="1" applyBorder="1" applyAlignment="1">
      <alignment horizontal="center" vertical="center" wrapText="1"/>
    </xf>
    <xf numFmtId="165" fontId="10" fillId="8" borderId="12" xfId="0" applyNumberFormat="1" applyFont="1" applyFill="1" applyBorder="1" applyAlignment="1">
      <alignment horizontal="left" vertical="center" wrapText="1" indent="1"/>
    </xf>
    <xf numFmtId="165" fontId="10" fillId="8" borderId="3" xfId="0" applyNumberFormat="1" applyFont="1" applyFill="1" applyBorder="1" applyAlignment="1">
      <alignment horizontal="left" vertical="center" wrapText="1" indent="1"/>
    </xf>
    <xf numFmtId="0" fontId="0" fillId="0" borderId="3" xfId="0" applyFont="1" applyFill="1" applyBorder="1" applyAlignment="1">
      <alignment horizontal="left" vertical="center" wrapText="1" indent="1"/>
    </xf>
    <xf numFmtId="0" fontId="38" fillId="0" borderId="12" xfId="0" applyFont="1" applyFill="1" applyBorder="1" applyAlignment="1">
      <alignment horizontal="left" vertical="center" wrapText="1" indent="1"/>
    </xf>
    <xf numFmtId="0" fontId="38" fillId="0" borderId="3" xfId="0" applyFont="1" applyFill="1" applyBorder="1" applyAlignment="1">
      <alignment horizontal="left" vertical="center" wrapText="1" indent="1"/>
    </xf>
    <xf numFmtId="165" fontId="23" fillId="0" borderId="2" xfId="0" applyNumberFormat="1" applyFont="1" applyFill="1" applyBorder="1" applyAlignment="1">
      <alignment horizontal="left" vertical="center" wrapText="1" indent="1"/>
    </xf>
    <xf numFmtId="165" fontId="23" fillId="0" borderId="12" xfId="0" applyNumberFormat="1" applyFont="1" applyFill="1" applyBorder="1" applyAlignment="1">
      <alignment horizontal="left" vertical="center" wrapText="1" indent="1"/>
    </xf>
    <xf numFmtId="165" fontId="23" fillId="0" borderId="3" xfId="0" applyNumberFormat="1" applyFont="1" applyFill="1" applyBorder="1" applyAlignment="1">
      <alignment horizontal="left" vertical="center" wrapText="1" indent="1"/>
    </xf>
    <xf numFmtId="0" fontId="9" fillId="0" borderId="12" xfId="0" applyFont="1" applyFill="1" applyBorder="1" applyAlignment="1">
      <alignment horizontal="left" vertical="center" wrapText="1" indent="1"/>
    </xf>
    <xf numFmtId="0" fontId="9" fillId="9" borderId="25" xfId="0" applyFont="1" applyFill="1" applyBorder="1" applyAlignment="1">
      <alignment horizontal="center" vertical="center" wrapText="1"/>
    </xf>
    <xf numFmtId="0" fontId="9" fillId="9" borderId="3" xfId="0" applyFont="1" applyFill="1" applyBorder="1" applyAlignment="1">
      <alignment horizontal="center" vertical="center" wrapText="1"/>
    </xf>
    <xf numFmtId="49" fontId="11" fillId="8" borderId="2" xfId="0" applyNumberFormat="1" applyFont="1" applyFill="1" applyBorder="1" applyAlignment="1">
      <alignment horizontal="left" vertical="center" wrapText="1"/>
    </xf>
    <xf numFmtId="49" fontId="11" fillId="8" borderId="12" xfId="0" applyNumberFormat="1" applyFont="1" applyFill="1" applyBorder="1" applyAlignment="1">
      <alignment horizontal="left" vertical="center" wrapText="1"/>
    </xf>
    <xf numFmtId="49" fontId="11" fillId="8" borderId="3" xfId="0" applyNumberFormat="1" applyFont="1" applyFill="1" applyBorder="1" applyAlignment="1">
      <alignment horizontal="left" vertical="center" wrapText="1"/>
    </xf>
    <xf numFmtId="0" fontId="9" fillId="9" borderId="3" xfId="0" applyNumberFormat="1" applyFont="1" applyFill="1" applyBorder="1" applyAlignment="1">
      <alignment horizontal="center" vertical="center" wrapText="1"/>
    </xf>
    <xf numFmtId="14" fontId="9" fillId="8" borderId="3" xfId="0" applyNumberFormat="1" applyFont="1" applyFill="1" applyBorder="1" applyAlignment="1">
      <alignment horizontal="center" vertical="center" wrapText="1"/>
    </xf>
    <xf numFmtId="0" fontId="11" fillId="8" borderId="2" xfId="0" applyNumberFormat="1" applyFont="1" applyFill="1" applyBorder="1" applyAlignment="1">
      <alignment horizontal="left" vertical="center" wrapText="1"/>
    </xf>
    <xf numFmtId="0" fontId="11" fillId="8" borderId="12" xfId="0" applyNumberFormat="1" applyFont="1" applyFill="1" applyBorder="1" applyAlignment="1">
      <alignment horizontal="left" vertical="center" wrapText="1"/>
    </xf>
    <xf numFmtId="0" fontId="11" fillId="8" borderId="3" xfId="0" applyNumberFormat="1" applyFont="1" applyFill="1" applyBorder="1" applyAlignment="1">
      <alignment horizontal="left" vertical="center" wrapText="1"/>
    </xf>
    <xf numFmtId="0" fontId="9" fillId="8" borderId="3" xfId="0" applyFont="1" applyFill="1" applyBorder="1" applyAlignment="1">
      <alignment horizontal="center" vertical="center" wrapText="1"/>
    </xf>
    <xf numFmtId="165" fontId="18" fillId="0" borderId="25"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29" xfId="0"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18" fillId="0" borderId="29" xfId="0" applyFont="1" applyFill="1" applyBorder="1" applyAlignment="1">
      <alignment horizontal="left" vertical="center" wrapText="1"/>
    </xf>
    <xf numFmtId="0" fontId="9" fillId="0" borderId="2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7" borderId="26" xfId="0" applyNumberFormat="1" applyFont="1" applyFill="1" applyBorder="1" applyAlignment="1">
      <alignment horizontal="center" vertical="center" wrapText="1"/>
    </xf>
    <xf numFmtId="0" fontId="9" fillId="7" borderId="32" xfId="0" applyNumberFormat="1" applyFont="1" applyFill="1" applyBorder="1" applyAlignment="1">
      <alignment horizontal="center" vertical="center" wrapText="1"/>
    </xf>
    <xf numFmtId="0" fontId="9" fillId="7" borderId="28" xfId="0" applyNumberFormat="1" applyFont="1" applyFill="1" applyBorder="1" applyAlignment="1">
      <alignment horizontal="center" vertical="center" wrapText="1"/>
    </xf>
    <xf numFmtId="0" fontId="19" fillId="7" borderId="25" xfId="0" applyFont="1" applyFill="1" applyBorder="1" applyAlignment="1">
      <alignment horizontal="left" vertical="center" wrapText="1"/>
    </xf>
    <xf numFmtId="0" fontId="19" fillId="7" borderId="29" xfId="0" applyFont="1" applyFill="1" applyBorder="1" applyAlignment="1">
      <alignment horizontal="left" vertical="center" wrapText="1"/>
    </xf>
    <xf numFmtId="0" fontId="9" fillId="7" borderId="25"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9" borderId="25" xfId="0" applyNumberFormat="1" applyFont="1" applyFill="1" applyBorder="1" applyAlignment="1">
      <alignment horizontal="center" vertical="center" wrapText="1"/>
    </xf>
    <xf numFmtId="0" fontId="23" fillId="0" borderId="2"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3" xfId="0" applyFont="1" applyFill="1" applyBorder="1" applyAlignment="1">
      <alignment horizontal="left" vertical="center" wrapText="1" indent="1"/>
    </xf>
    <xf numFmtId="0" fontId="49" fillId="8" borderId="12" xfId="0" applyFont="1" applyFill="1" applyBorder="1" applyAlignment="1">
      <alignment horizontal="left" vertical="center" wrapText="1" indent="1"/>
    </xf>
    <xf numFmtId="0" fontId="49" fillId="8" borderId="3" xfId="0" applyFont="1" applyFill="1" applyBorder="1" applyAlignment="1">
      <alignment horizontal="left" vertical="center" wrapText="1" indent="1"/>
    </xf>
    <xf numFmtId="0" fontId="43" fillId="8" borderId="3" xfId="0" applyFont="1" applyFill="1" applyBorder="1" applyAlignment="1">
      <alignment horizontal="left" vertical="center" wrapText="1" indent="1"/>
    </xf>
    <xf numFmtId="0" fontId="11" fillId="0" borderId="12" xfId="0" applyNumberFormat="1" applyFont="1" applyFill="1" applyBorder="1" applyAlignment="1">
      <alignment horizontal="left" vertical="center" wrapText="1"/>
    </xf>
    <xf numFmtId="165" fontId="10" fillId="6" borderId="2" xfId="0" applyNumberFormat="1" applyFont="1" applyFill="1" applyBorder="1" applyAlignment="1">
      <alignment horizontal="center" vertical="center" wrapText="1"/>
    </xf>
    <xf numFmtId="0" fontId="0" fillId="6" borderId="12" xfId="0" applyFill="1" applyBorder="1" applyAlignment="1">
      <alignment horizontal="center" vertical="center" wrapText="1"/>
    </xf>
    <xf numFmtId="0" fontId="0" fillId="6" borderId="3" xfId="0" applyFill="1" applyBorder="1" applyAlignment="1">
      <alignment horizontal="center" vertical="center" wrapText="1"/>
    </xf>
    <xf numFmtId="0" fontId="12" fillId="9" borderId="2" xfId="0" applyNumberFormat="1" applyFont="1" applyFill="1" applyBorder="1" applyAlignment="1">
      <alignment horizontal="left" vertical="center" wrapText="1"/>
    </xf>
    <xf numFmtId="0" fontId="12" fillId="9" borderId="12" xfId="0" applyNumberFormat="1" applyFont="1" applyFill="1" applyBorder="1" applyAlignment="1">
      <alignment horizontal="left" vertical="center" wrapText="1"/>
    </xf>
    <xf numFmtId="0" fontId="12" fillId="9" borderId="3" xfId="0" applyNumberFormat="1" applyFont="1" applyFill="1" applyBorder="1" applyAlignment="1">
      <alignment horizontal="left" vertical="center" wrapText="1"/>
    </xf>
    <xf numFmtId="165" fontId="46" fillId="8" borderId="2" xfId="0" applyNumberFormat="1" applyFont="1" applyFill="1" applyBorder="1" applyAlignment="1">
      <alignment horizontal="left" vertical="center" wrapText="1" indent="1"/>
    </xf>
    <xf numFmtId="165" fontId="46" fillId="8" borderId="12" xfId="0" applyNumberFormat="1" applyFont="1" applyFill="1" applyBorder="1" applyAlignment="1">
      <alignment horizontal="left" vertical="center" wrapText="1" indent="1"/>
    </xf>
    <xf numFmtId="0" fontId="33" fillId="8" borderId="12" xfId="0" applyNumberFormat="1" applyFont="1" applyFill="1" applyBorder="1" applyAlignment="1">
      <alignment horizontal="left" vertical="center" wrapText="1"/>
    </xf>
    <xf numFmtId="0" fontId="33" fillId="8" borderId="3" xfId="0" applyNumberFormat="1" applyFont="1" applyFill="1" applyBorder="1" applyAlignment="1">
      <alignment horizontal="left" vertical="center" wrapText="1"/>
    </xf>
    <xf numFmtId="0" fontId="9" fillId="8" borderId="15"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20" xfId="0" applyFont="1" applyFill="1" applyBorder="1" applyAlignment="1">
      <alignment horizontal="center" vertical="center" wrapText="1"/>
    </xf>
    <xf numFmtId="165" fontId="46" fillId="0" borderId="2" xfId="0" applyNumberFormat="1" applyFont="1" applyFill="1" applyBorder="1" applyAlignment="1">
      <alignment horizontal="center" vertical="center" wrapText="1"/>
    </xf>
    <xf numFmtId="0" fontId="0" fillId="0" borderId="12" xfId="0" applyFont="1" applyFill="1" applyBorder="1" applyAlignment="1">
      <alignment horizontal="left" vertical="center" indent="1"/>
    </xf>
    <xf numFmtId="0" fontId="0" fillId="0" borderId="3" xfId="0" applyFont="1" applyFill="1" applyBorder="1" applyAlignment="1">
      <alignment horizontal="left" vertical="center" indent="1"/>
    </xf>
    <xf numFmtId="164" fontId="6" fillId="0" borderId="2" xfId="0" applyNumberFormat="1" applyFont="1" applyFill="1" applyBorder="1" applyAlignment="1">
      <alignment horizontal="left" vertical="center" wrapText="1" indent="1"/>
    </xf>
    <xf numFmtId="0" fontId="18" fillId="7" borderId="28" xfId="0" applyFont="1" applyFill="1" applyBorder="1" applyAlignment="1">
      <alignment horizontal="left" vertical="center" wrapText="1"/>
    </xf>
    <xf numFmtId="0" fontId="9" fillId="7" borderId="2" xfId="0" applyNumberFormat="1" applyFont="1" applyFill="1" applyBorder="1" applyAlignment="1">
      <alignment horizontal="center" vertical="center" wrapText="1"/>
    </xf>
    <xf numFmtId="0" fontId="9" fillId="7" borderId="12" xfId="0" applyNumberFormat="1" applyFont="1" applyFill="1" applyBorder="1" applyAlignment="1">
      <alignment horizontal="center" vertical="center" wrapText="1"/>
    </xf>
    <xf numFmtId="0" fontId="9" fillId="7" borderId="29" xfId="0" applyNumberFormat="1" applyFont="1" applyFill="1" applyBorder="1" applyAlignment="1">
      <alignment horizontal="center" vertical="center" wrapText="1"/>
    </xf>
    <xf numFmtId="0" fontId="10" fillId="9" borderId="3" xfId="0" applyNumberFormat="1" applyFont="1" applyFill="1" applyBorder="1" applyAlignment="1">
      <alignment horizontal="center" vertical="center" wrapText="1"/>
    </xf>
    <xf numFmtId="14" fontId="9" fillId="8" borderId="3" xfId="0" quotePrefix="1" applyNumberFormat="1" applyFont="1" applyFill="1" applyBorder="1" applyAlignment="1">
      <alignment horizontal="center" vertical="center" wrapText="1"/>
    </xf>
    <xf numFmtId="165" fontId="19" fillId="7" borderId="2" xfId="0" applyNumberFormat="1" applyFont="1" applyFill="1" applyBorder="1" applyAlignment="1">
      <alignment horizontal="center" vertical="center" wrapText="1"/>
    </xf>
    <xf numFmtId="0" fontId="0" fillId="7" borderId="12" xfId="0" applyFill="1" applyBorder="1" applyAlignment="1">
      <alignment horizontal="center" vertical="center" wrapText="1"/>
    </xf>
    <xf numFmtId="0" fontId="0" fillId="7" borderId="29" xfId="0" applyFill="1" applyBorder="1" applyAlignment="1">
      <alignment horizontal="center" vertical="center" wrapText="1"/>
    </xf>
    <xf numFmtId="165" fontId="10" fillId="9" borderId="12" xfId="0" applyNumberFormat="1" applyFont="1" applyFill="1" applyBorder="1" applyAlignment="1">
      <alignment horizontal="center" vertical="center" wrapText="1"/>
    </xf>
    <xf numFmtId="165" fontId="10" fillId="9" borderId="3" xfId="0" applyNumberFormat="1" applyFont="1" applyFill="1" applyBorder="1" applyAlignment="1">
      <alignment horizontal="center" vertical="center" wrapText="1"/>
    </xf>
    <xf numFmtId="165" fontId="10" fillId="0" borderId="2" xfId="0" applyNumberFormat="1" applyFont="1" applyFill="1" applyBorder="1" applyAlignment="1">
      <alignment vertical="center" wrapText="1"/>
    </xf>
    <xf numFmtId="0" fontId="38" fillId="0" borderId="3" xfId="0" applyFont="1" applyFill="1" applyBorder="1" applyAlignment="1">
      <alignment vertical="center" wrapText="1"/>
    </xf>
    <xf numFmtId="165" fontId="19" fillId="7" borderId="25" xfId="0" applyNumberFormat="1" applyFont="1" applyFill="1" applyBorder="1" applyAlignment="1">
      <alignment horizontal="center" vertical="center" wrapText="1"/>
    </xf>
    <xf numFmtId="165" fontId="10" fillId="9" borderId="25" xfId="0" applyNumberFormat="1" applyFont="1" applyFill="1" applyBorder="1" applyAlignment="1">
      <alignment horizontal="center" vertical="center" wrapText="1"/>
    </xf>
    <xf numFmtId="0" fontId="9" fillId="6" borderId="2" xfId="0" applyNumberFormat="1" applyFont="1" applyFill="1" applyBorder="1" applyAlignment="1">
      <alignment horizontal="center" vertical="center" wrapText="1"/>
    </xf>
    <xf numFmtId="0" fontId="9" fillId="6" borderId="12" xfId="0" applyNumberFormat="1" applyFont="1" applyFill="1" applyBorder="1" applyAlignment="1">
      <alignment horizontal="center" vertical="center" wrapText="1"/>
    </xf>
    <xf numFmtId="0" fontId="9" fillId="6" borderId="3" xfId="0" applyNumberFormat="1" applyFont="1" applyFill="1" applyBorder="1" applyAlignment="1">
      <alignment horizontal="center" vertical="center" wrapText="1"/>
    </xf>
    <xf numFmtId="0" fontId="11" fillId="6" borderId="2" xfId="0" applyNumberFormat="1" applyFont="1" applyFill="1" applyBorder="1" applyAlignment="1">
      <alignment horizontal="left" vertical="center" wrapText="1"/>
    </xf>
    <xf numFmtId="0" fontId="11" fillId="6" borderId="12" xfId="0" applyNumberFormat="1" applyFont="1" applyFill="1" applyBorder="1" applyAlignment="1">
      <alignment horizontal="left" vertical="center" wrapText="1"/>
    </xf>
    <xf numFmtId="0" fontId="11" fillId="6" borderId="3" xfId="0" applyNumberFormat="1" applyFont="1" applyFill="1" applyBorder="1" applyAlignment="1">
      <alignment horizontal="left" vertical="center" wrapText="1"/>
    </xf>
    <xf numFmtId="0" fontId="9" fillId="6" borderId="2"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3" xfId="0" applyFont="1" applyFill="1" applyBorder="1" applyAlignment="1">
      <alignment horizontal="center" vertical="center" wrapText="1"/>
    </xf>
    <xf numFmtId="164" fontId="9" fillId="0" borderId="2" xfId="0" applyNumberFormat="1" applyFont="1" applyFill="1" applyBorder="1" applyAlignment="1">
      <alignment horizontal="center" vertical="center" wrapText="1"/>
    </xf>
    <xf numFmtId="164" fontId="9" fillId="0" borderId="12" xfId="0" applyNumberFormat="1" applyFont="1" applyFill="1" applyBorder="1" applyAlignment="1">
      <alignment horizontal="center" vertical="center" wrapText="1"/>
    </xf>
    <xf numFmtId="0" fontId="24" fillId="0" borderId="0" xfId="0" applyFont="1" applyAlignment="1">
      <alignment horizontal="left" vertical="top" wrapText="1"/>
    </xf>
    <xf numFmtId="0" fontId="24" fillId="0" borderId="0" xfId="0" applyFont="1" applyAlignment="1">
      <alignment horizontal="left" vertical="top"/>
    </xf>
    <xf numFmtId="0" fontId="3" fillId="0" borderId="5" xfId="0" applyFont="1" applyBorder="1" applyAlignment="1">
      <alignment vertical="center"/>
    </xf>
    <xf numFmtId="0" fontId="0" fillId="0" borderId="13" xfId="0" applyBorder="1" applyAlignment="1"/>
    <xf numFmtId="0" fontId="0" fillId="0" borderId="14" xfId="0" applyBorder="1" applyAlignment="1"/>
    <xf numFmtId="0" fontId="21" fillId="0" borderId="0" xfId="0" applyFont="1" applyAlignment="1">
      <alignment horizont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12" xfId="0" applyFont="1" applyFill="1" applyBorder="1" applyAlignment="1">
      <alignment horizontal="left" vertical="center" wrapText="1"/>
    </xf>
    <xf numFmtId="165" fontId="21" fillId="0" borderId="2" xfId="0" applyNumberFormat="1" applyFont="1" applyFill="1" applyBorder="1" applyAlignment="1">
      <alignment horizontal="center" vertical="center" wrapText="1"/>
    </xf>
    <xf numFmtId="165" fontId="21" fillId="0" borderId="12" xfId="0" applyNumberFormat="1" applyFont="1" applyFill="1" applyBorder="1" applyAlignment="1">
      <alignment horizontal="center" vertical="center" wrapText="1"/>
    </xf>
    <xf numFmtId="165" fontId="21" fillId="0" borderId="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165" fontId="21" fillId="0" borderId="1" xfId="0" applyNumberFormat="1" applyFont="1" applyFill="1" applyBorder="1" applyAlignment="1">
      <alignment horizontal="center" vertical="center" wrapText="1"/>
    </xf>
    <xf numFmtId="0" fontId="45" fillId="0" borderId="2" xfId="0" applyFont="1" applyFill="1" applyBorder="1" applyAlignment="1">
      <alignment horizontal="left" vertical="center" wrapText="1"/>
    </xf>
    <xf numFmtId="0" fontId="45" fillId="0" borderId="12"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3" xfId="0" applyFont="1" applyFill="1" applyBorder="1" applyAlignment="1">
      <alignment horizontal="left" vertical="center" wrapText="1"/>
    </xf>
    <xf numFmtId="14" fontId="21" fillId="0" borderId="1" xfId="0" applyNumberFormat="1" applyFont="1" applyFill="1" applyBorder="1" applyAlignment="1">
      <alignment horizontal="left" vertical="center"/>
    </xf>
    <xf numFmtId="165" fontId="1" fillId="0" borderId="2" xfId="0" applyNumberFormat="1" applyFont="1" applyFill="1" applyBorder="1" applyAlignment="1">
      <alignment horizontal="center" vertical="center" wrapText="1"/>
    </xf>
    <xf numFmtId="165" fontId="1" fillId="0" borderId="12"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43" fillId="0" borderId="1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21" fillId="0" borderId="0" xfId="0" applyFont="1" applyAlignment="1">
      <alignment horizontal="left" vertical="center" wrapText="1"/>
    </xf>
    <xf numFmtId="0" fontId="21" fillId="3" borderId="1" xfId="0" applyFont="1" applyFill="1" applyBorder="1" applyAlignment="1">
      <alignment horizontal="left" vertical="center" wrapText="1"/>
    </xf>
    <xf numFmtId="0" fontId="21" fillId="0" borderId="0" xfId="0" applyFont="1" applyAlignment="1">
      <alignment horizontal="left" vertical="center"/>
    </xf>
    <xf numFmtId="165" fontId="21" fillId="3" borderId="2" xfId="0" applyNumberFormat="1" applyFont="1" applyFill="1" applyBorder="1" applyAlignment="1">
      <alignment horizontal="center" vertical="center" wrapText="1"/>
    </xf>
    <xf numFmtId="165" fontId="21" fillId="3" borderId="12" xfId="0" applyNumberFormat="1" applyFont="1" applyFill="1" applyBorder="1" applyAlignment="1">
      <alignment horizontal="center" vertical="center" wrapText="1"/>
    </xf>
    <xf numFmtId="165" fontId="21" fillId="4" borderId="2" xfId="0" applyNumberFormat="1" applyFont="1" applyFill="1" applyBorder="1" applyAlignment="1">
      <alignment horizontal="center" vertical="center" wrapText="1"/>
    </xf>
    <xf numFmtId="165" fontId="21" fillId="4" borderId="12" xfId="0" applyNumberFormat="1" applyFont="1" applyFill="1" applyBorder="1" applyAlignment="1">
      <alignment horizontal="center" vertical="center" wrapText="1"/>
    </xf>
    <xf numFmtId="0" fontId="23" fillId="0" borderId="0" xfId="0" applyFont="1" applyAlignment="1">
      <alignment horizontal="center"/>
    </xf>
    <xf numFmtId="0" fontId="21" fillId="0" borderId="3" xfId="0" applyFont="1" applyFill="1" applyBorder="1" applyAlignment="1">
      <alignment horizontal="center" vertical="center" wrapText="1"/>
    </xf>
    <xf numFmtId="165" fontId="21" fillId="0" borderId="4" xfId="0" applyNumberFormat="1" applyFont="1" applyFill="1" applyBorder="1" applyAlignment="1">
      <alignment horizontal="center" vertical="center" wrapText="1"/>
    </xf>
    <xf numFmtId="165" fontId="21" fillId="0" borderId="8" xfId="0" applyNumberFormat="1"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left"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lamina/AppData/Local/Microsoft/Windows/Temporary%20Internet%20Files/Content.Outlook/YY66S3YQ/&#1050;&#1086;&#1087;&#1080;&#1103;%20&#1043;&#1055;%20&#1074;&#1077;&#1088;&#1089;&#1080;&#1103;%2028082015%20&#1054;&#1056;&#1057;&#1050;%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bogdanova/AppData/Local/Microsoft/Windows/Temporary%20Internet%20Files/Content.Outlook/7R8CNZRZ/&#1051;&#1099;&#1089;&#1077;&#1085;&#1082;&#1086;%20&#1050;&#1086;&#1087;&#1080;&#1103;%20&#1043;&#1055;%20&#1074;&#1077;&#1088;&#1089;&#1080;&#1103;%2028082015%20&#1054;&#1056;&#1057;&#105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bogdanova/AppData/Local/Microsoft/Windows/Temporary%20Internet%20Files/Content.Outlook/7R8CNZRZ/&#1048;&#1079;&#1084;&#1077;&#1085;&#1077;&#1085;&#1080;&#1103;%20&#1074;%20&#1043;&#1055;/&#1050;&#1086;&#1087;&#1080;&#1103;%20&#1043;&#1055;%20&#1074;&#1077;&#1088;&#1089;&#1080;&#1103;%2028082015%20%20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а. Пасп ГП"/>
      <sheetName val="2б. Пасп ПП 1"/>
      <sheetName val="2в. Пасп ПП 2"/>
      <sheetName val="3. Пок."/>
      <sheetName val="4. ОМ"/>
      <sheetName val="6. Фин участ"/>
      <sheetName val="7б. Фин ОМСУ"/>
      <sheetName val="8. НПА"/>
      <sheetName val="9. Метод пок"/>
      <sheetName val="10. План 2015-2017"/>
      <sheetName val="10. План 2016-2018"/>
      <sheetName val="10. План 2014-2020"/>
      <sheetName val="12а. Спр. пок"/>
      <sheetName val="12б. Спр. мер 2016-2018"/>
      <sheetName val="Пр13. Публ.обс"/>
    </sheetNames>
    <sheetDataSet>
      <sheetData sheetId="0"/>
      <sheetData sheetId="1"/>
      <sheetData sheetId="2"/>
      <sheetData sheetId="3">
        <row r="11">
          <cell r="B11" t="str">
            <v>Доля исполнительных органов государственной власти и органов местного самоуправления области, имеющих доступ к геоинформационной системе</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а. Пасп ГП"/>
      <sheetName val="2б. Пасп ПП 1"/>
      <sheetName val="2в. Пасп ПП 2"/>
      <sheetName val="3. Пок."/>
      <sheetName val="4. ОМ"/>
      <sheetName val="6. Фин участ"/>
      <sheetName val="7б. Фин ОМСУ"/>
      <sheetName val="8. НПА"/>
      <sheetName val="9. Метод пок"/>
      <sheetName val="10. План 2015-2017"/>
      <sheetName val="10. План 2016-2018"/>
      <sheetName val="10. План 2014-2020"/>
      <sheetName val="12а. Спр. пок"/>
      <sheetName val="12б. Спр. мер 2016-2018"/>
      <sheetName val="Пр13. Публ.обс"/>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а. Пасп ГП"/>
      <sheetName val="2б. Пасп ПП 1"/>
      <sheetName val="2в. Пасп ПП 2"/>
      <sheetName val="3. Пок."/>
      <sheetName val="4. ОМ"/>
      <sheetName val="6. Фин участ"/>
      <sheetName val="7б. Фин ОМСУ"/>
      <sheetName val="8. НПА"/>
      <sheetName val="9. Метод пок"/>
      <sheetName val="10. План 2015-2017"/>
      <sheetName val="10. План 2016-2018"/>
      <sheetName val="10. План 2014-2020"/>
      <sheetName val="12а. Спр. пок"/>
      <sheetName val="12б. Спр. мер 2016-2018"/>
      <sheetName val="Пр13. Публ.об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4">
          <cell r="B14" t="str">
            <v>Подпрограмма 1 "Развитие информационного общества и формирование электронного правительства"</v>
          </cell>
        </row>
      </sheetData>
      <sheetData sheetId="12" refreshError="1"/>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53"/>
  <sheetViews>
    <sheetView view="pageBreakPreview" topLeftCell="A12" zoomScale="85" zoomScaleSheetLayoutView="85" workbookViewId="0">
      <selection activeCell="B7" sqref="B7:F8"/>
    </sheetView>
  </sheetViews>
  <sheetFormatPr defaultRowHeight="15" x14ac:dyDescent="0.25"/>
  <cols>
    <col min="1" max="1" width="39.28515625" customWidth="1"/>
    <col min="2" max="2" width="3.140625" customWidth="1"/>
    <col min="3" max="3" width="15" customWidth="1"/>
    <col min="4" max="4" width="16.140625" customWidth="1"/>
    <col min="5" max="5" width="17.42578125" customWidth="1"/>
    <col min="6" max="6" width="37.7109375" customWidth="1"/>
    <col min="8" max="8" width="15.42578125" bestFit="1" customWidth="1"/>
  </cols>
  <sheetData>
    <row r="1" spans="1:6" ht="18.75" x14ac:dyDescent="0.25">
      <c r="A1" s="5"/>
      <c r="B1" s="5"/>
    </row>
    <row r="2" spans="1:6" ht="18.75" x14ac:dyDescent="0.25">
      <c r="A2" s="404" t="s">
        <v>46</v>
      </c>
      <c r="B2" s="404"/>
      <c r="C2" s="404"/>
      <c r="D2" s="404"/>
      <c r="E2" s="404"/>
      <c r="F2" s="404"/>
    </row>
    <row r="3" spans="1:6" ht="18.75" x14ac:dyDescent="0.25">
      <c r="A3" s="404" t="s">
        <v>152</v>
      </c>
      <c r="B3" s="404"/>
      <c r="C3" s="404"/>
      <c r="D3" s="404"/>
      <c r="E3" s="404"/>
      <c r="F3" s="404"/>
    </row>
    <row r="4" spans="1:6" ht="18.75" x14ac:dyDescent="0.25">
      <c r="A4" s="404" t="s">
        <v>154</v>
      </c>
      <c r="B4" s="404"/>
      <c r="C4" s="404"/>
      <c r="D4" s="404"/>
      <c r="E4" s="404"/>
      <c r="F4" s="404"/>
    </row>
    <row r="5" spans="1:6" ht="22.5" x14ac:dyDescent="0.25">
      <c r="A5" s="405"/>
      <c r="B5" s="405"/>
      <c r="C5" s="405"/>
      <c r="D5" s="405"/>
      <c r="E5" s="405"/>
      <c r="F5" s="405"/>
    </row>
    <row r="6" spans="1:6" ht="17.25" customHeight="1" x14ac:dyDescent="0.25">
      <c r="A6" s="7"/>
      <c r="B6" s="7"/>
    </row>
    <row r="7" spans="1:6" ht="31.5" customHeight="1" x14ac:dyDescent="0.25">
      <c r="A7" s="368" t="s">
        <v>48</v>
      </c>
      <c r="B7" s="406" t="s">
        <v>219</v>
      </c>
      <c r="C7" s="407"/>
      <c r="D7" s="407"/>
      <c r="E7" s="407"/>
      <c r="F7" s="408"/>
    </row>
    <row r="8" spans="1:6" ht="31.5" customHeight="1" x14ac:dyDescent="0.25">
      <c r="A8" s="368"/>
      <c r="B8" s="409"/>
      <c r="C8" s="410"/>
      <c r="D8" s="410"/>
      <c r="E8" s="410"/>
      <c r="F8" s="411"/>
    </row>
    <row r="9" spans="1:6" ht="34.5" customHeight="1" x14ac:dyDescent="0.25">
      <c r="A9" s="368" t="s">
        <v>49</v>
      </c>
      <c r="B9" s="110" t="s">
        <v>260</v>
      </c>
      <c r="C9" s="369" t="str">
        <f>'2б. Пасп ПП 1'!C11:E11</f>
        <v xml:space="preserve">развитие технической и технологической инфраструктуры информационного общества;                       </v>
      </c>
      <c r="D9" s="369"/>
      <c r="E9" s="369"/>
      <c r="F9" s="370"/>
    </row>
    <row r="10" spans="1:6" ht="33.75" customHeight="1" x14ac:dyDescent="0.25">
      <c r="A10" s="368"/>
      <c r="B10" s="111" t="s">
        <v>261</v>
      </c>
      <c r="C10" s="366" t="str">
        <f>'2б. Пасп ПП 1'!C12:E12</f>
        <v>обеспечение предоставления гражданам и организациям услуг с использованием современных  информационных и телекоммуникационных технологий;</v>
      </c>
      <c r="D10" s="366"/>
      <c r="E10" s="366"/>
      <c r="F10" s="367"/>
    </row>
    <row r="11" spans="1:6" ht="34.5" customHeight="1" x14ac:dyDescent="0.25">
      <c r="A11" s="368"/>
      <c r="B11" s="111" t="s">
        <v>264</v>
      </c>
      <c r="C11" s="366" t="str">
        <f>'2б. Пасп ПП 1'!C13:E13</f>
        <v>создание условий для повышения информационной открытости исполнительных органов государственной власти Мурманской области</v>
      </c>
      <c r="D11" s="366"/>
      <c r="E11" s="366"/>
      <c r="F11" s="367"/>
    </row>
    <row r="12" spans="1:6" ht="53.25" customHeight="1" x14ac:dyDescent="0.25">
      <c r="A12" s="368"/>
      <c r="B12" s="111" t="s">
        <v>265</v>
      </c>
      <c r="C12" s="366" t="str">
        <f>'2в. Пасп ПП 2'!C9:F9</f>
        <v>обеспечение использования результатов космической деятельности исполнительными органами государственной власти, органами местного самоуправления  Мурманской области в интересах повышения качества принятия управленческих решений</v>
      </c>
      <c r="D12" s="366"/>
      <c r="E12" s="366"/>
      <c r="F12" s="367"/>
    </row>
    <row r="13" spans="1:6" ht="39" customHeight="1" x14ac:dyDescent="0.25">
      <c r="A13" s="383" t="s">
        <v>50</v>
      </c>
      <c r="B13" s="110" t="s">
        <v>260</v>
      </c>
      <c r="C13" s="369" t="str">
        <f>'3. Пок.'!B8</f>
        <v>Доля граждан, использующих механизм получения государственных и муниципальных услуг в электронной форме</v>
      </c>
      <c r="D13" s="369"/>
      <c r="E13" s="369"/>
      <c r="F13" s="370"/>
    </row>
    <row r="14" spans="1:6" ht="49.5" customHeight="1" x14ac:dyDescent="0.25">
      <c r="A14" s="383"/>
      <c r="B14" s="111" t="s">
        <v>261</v>
      </c>
      <c r="C14" s="366" t="str">
        <f>'3. Пок.'!B9</f>
        <v>Время ожидания в очереди при обращении заявителя в орган государственной власти (орган местного самоуправления) для получения государственных (муниципальных) услуг</v>
      </c>
      <c r="D14" s="366"/>
      <c r="E14" s="366"/>
      <c r="F14" s="367"/>
    </row>
    <row r="15" spans="1:6" ht="40.5" customHeight="1" x14ac:dyDescent="0.25">
      <c r="A15" s="383"/>
      <c r="B15" s="112" t="s">
        <v>264</v>
      </c>
      <c r="C15" s="373" t="str">
        <f>'3. Пок.'!B10</f>
        <v>Доля исполнительных органов государственной власти и органов местного самоуправления области, имеющих доступ к геоинформационной системе</v>
      </c>
      <c r="D15" s="373"/>
      <c r="E15" s="373"/>
      <c r="F15" s="374"/>
    </row>
    <row r="16" spans="1:6" ht="47.45" customHeight="1" x14ac:dyDescent="0.25">
      <c r="A16" s="383" t="s">
        <v>51</v>
      </c>
      <c r="B16" s="389" t="str">
        <f>'10. План 2014-2020'!B14</f>
        <v>Подпрограмма 1 "Развитие информационного общества и формирование электронного правительства"</v>
      </c>
      <c r="C16" s="390"/>
      <c r="D16" s="390"/>
      <c r="E16" s="390"/>
      <c r="F16" s="390"/>
    </row>
    <row r="17" spans="1:8" ht="52.7" customHeight="1" x14ac:dyDescent="0.25">
      <c r="A17" s="383"/>
      <c r="B17" s="391" t="str">
        <f>'10. План 2014-2020'!B446</f>
        <v>Подпрограмма 2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v>
      </c>
      <c r="C17" s="392"/>
      <c r="D17" s="392"/>
      <c r="E17" s="392"/>
      <c r="F17" s="393"/>
    </row>
    <row r="18" spans="1:8" ht="35.25" customHeight="1" x14ac:dyDescent="0.25">
      <c r="A18" s="40" t="s">
        <v>52</v>
      </c>
      <c r="B18" s="394" t="s">
        <v>126</v>
      </c>
      <c r="C18" s="395"/>
      <c r="D18" s="395"/>
      <c r="E18" s="395"/>
      <c r="F18" s="396"/>
    </row>
    <row r="19" spans="1:8" ht="35.25" customHeight="1" x14ac:dyDescent="0.25">
      <c r="A19" s="400" t="s">
        <v>53</v>
      </c>
      <c r="B19" s="50"/>
      <c r="C19" s="231" t="s">
        <v>479</v>
      </c>
      <c r="D19" s="231"/>
      <c r="E19" s="231"/>
      <c r="F19" s="232">
        <f>D21+D29+D33+D41</f>
        <v>2848375.9307999997</v>
      </c>
      <c r="H19" s="32"/>
    </row>
    <row r="20" spans="1:8" ht="35.25" customHeight="1" x14ac:dyDescent="0.25">
      <c r="A20" s="401"/>
      <c r="B20" s="50"/>
      <c r="C20" s="386" t="s">
        <v>156</v>
      </c>
      <c r="D20" s="387"/>
      <c r="E20" s="387"/>
      <c r="F20" s="388"/>
    </row>
    <row r="21" spans="1:8" ht="35.25" customHeight="1" x14ac:dyDescent="0.25">
      <c r="A21" s="401"/>
      <c r="B21" s="50"/>
      <c r="C21" s="182" t="s">
        <v>141</v>
      </c>
      <c r="D21" s="195">
        <f>E22+E23+E24+E25+E26+E27+E28</f>
        <v>2582733.5307999998</v>
      </c>
      <c r="E21" s="379" t="s">
        <v>140</v>
      </c>
      <c r="F21" s="380"/>
    </row>
    <row r="22" spans="1:8" ht="15.75" x14ac:dyDescent="0.25">
      <c r="A22" s="401"/>
      <c r="B22" s="51"/>
      <c r="C22" s="120"/>
      <c r="D22" s="52" t="s">
        <v>142</v>
      </c>
      <c r="E22" s="42">
        <f>'10. План 2014-2020'!F7</f>
        <v>364260.58080000005</v>
      </c>
      <c r="F22" s="93" t="s">
        <v>148</v>
      </c>
    </row>
    <row r="23" spans="1:8" ht="15.75" x14ac:dyDescent="0.25">
      <c r="A23" s="401"/>
      <c r="B23" s="51"/>
      <c r="C23" s="120"/>
      <c r="D23" s="52" t="s">
        <v>143</v>
      </c>
      <c r="E23" s="42">
        <f>'10. План 2014-2020'!F8</f>
        <v>334616.09999999998</v>
      </c>
      <c r="F23" s="93" t="s">
        <v>148</v>
      </c>
    </row>
    <row r="24" spans="1:8" ht="15.75" x14ac:dyDescent="0.25">
      <c r="A24" s="401"/>
      <c r="B24" s="51"/>
      <c r="C24" s="120"/>
      <c r="D24" s="52" t="s">
        <v>144</v>
      </c>
      <c r="E24" s="42">
        <f>'10. План 2014-2020'!F9</f>
        <v>339021.60000000003</v>
      </c>
      <c r="F24" s="93" t="s">
        <v>148</v>
      </c>
    </row>
    <row r="25" spans="1:8" ht="15.75" x14ac:dyDescent="0.25">
      <c r="A25" s="401"/>
      <c r="B25" s="51"/>
      <c r="C25" s="120"/>
      <c r="D25" s="52" t="s">
        <v>145</v>
      </c>
      <c r="E25" s="42">
        <f>'10. План 2014-2020'!F10</f>
        <v>337566.84999999992</v>
      </c>
      <c r="F25" s="93" t="s">
        <v>148</v>
      </c>
    </row>
    <row r="26" spans="1:8" ht="15.75" x14ac:dyDescent="0.25">
      <c r="A26" s="401"/>
      <c r="B26" s="51"/>
      <c r="C26" s="120"/>
      <c r="D26" s="52" t="s">
        <v>146</v>
      </c>
      <c r="E26" s="42">
        <f>'10. План 2014-2020'!F11</f>
        <v>361202.2</v>
      </c>
      <c r="F26" s="93" t="s">
        <v>148</v>
      </c>
    </row>
    <row r="27" spans="1:8" ht="15.75" x14ac:dyDescent="0.25">
      <c r="A27" s="401"/>
      <c r="B27" s="51"/>
      <c r="C27" s="120"/>
      <c r="D27" s="52" t="s">
        <v>147</v>
      </c>
      <c r="E27" s="42">
        <f>'10. План 2014-2020'!F12</f>
        <v>417968.3</v>
      </c>
      <c r="F27" s="93" t="s">
        <v>148</v>
      </c>
    </row>
    <row r="28" spans="1:8" ht="15.95" customHeight="1" x14ac:dyDescent="0.25">
      <c r="A28" s="401"/>
      <c r="B28" s="51"/>
      <c r="C28" s="120"/>
      <c r="D28" s="52" t="s">
        <v>149</v>
      </c>
      <c r="E28" s="42">
        <f>'10. План 2014-2020'!F13</f>
        <v>428097.9</v>
      </c>
      <c r="F28" s="93" t="s">
        <v>9</v>
      </c>
    </row>
    <row r="29" spans="1:8" ht="31.5" customHeight="1" x14ac:dyDescent="0.25">
      <c r="A29" s="401"/>
      <c r="B29" s="51"/>
      <c r="C29" s="185" t="s">
        <v>150</v>
      </c>
      <c r="D29" s="196">
        <f>E30+E32+E31</f>
        <v>128817.20000000001</v>
      </c>
      <c r="E29" s="381" t="s">
        <v>140</v>
      </c>
      <c r="F29" s="382"/>
    </row>
    <row r="30" spans="1:8" ht="15.75" x14ac:dyDescent="0.25">
      <c r="A30" s="401"/>
      <c r="B30" s="51"/>
      <c r="C30" s="120"/>
      <c r="D30" s="52" t="s">
        <v>142</v>
      </c>
      <c r="E30" s="42">
        <f>'10. План 2014-2020'!H7</f>
        <v>58278.3</v>
      </c>
      <c r="F30" s="93" t="s">
        <v>148</v>
      </c>
    </row>
    <row r="31" spans="1:8" ht="15.75" x14ac:dyDescent="0.25">
      <c r="A31" s="401"/>
      <c r="B31" s="51"/>
      <c r="C31" s="120"/>
      <c r="D31" s="173" t="s">
        <v>143</v>
      </c>
      <c r="E31" s="42">
        <f>'10. План 2014-2020'!H8</f>
        <v>70538.900000000009</v>
      </c>
      <c r="F31" s="93"/>
    </row>
    <row r="32" spans="1:8" ht="15.75" x14ac:dyDescent="0.25">
      <c r="A32" s="401"/>
      <c r="B32" s="51"/>
      <c r="C32" s="120"/>
      <c r="D32" s="173" t="s">
        <v>144</v>
      </c>
      <c r="E32" s="42">
        <f>'10. План 2014-2020'!H9</f>
        <v>0</v>
      </c>
      <c r="F32" s="93" t="s">
        <v>9</v>
      </c>
    </row>
    <row r="33" spans="1:6" ht="31.5" customHeight="1" x14ac:dyDescent="0.25">
      <c r="A33" s="401"/>
      <c r="B33" s="51"/>
      <c r="C33" s="185" t="s">
        <v>151</v>
      </c>
      <c r="D33" s="196">
        <f>E34+E35+E36+E37+E38+E39+E40</f>
        <v>71774.400000000009</v>
      </c>
      <c r="E33" s="381" t="s">
        <v>140</v>
      </c>
      <c r="F33" s="382"/>
    </row>
    <row r="34" spans="1:6" ht="15.75" x14ac:dyDescent="0.25">
      <c r="A34" s="401"/>
      <c r="B34" s="51"/>
      <c r="C34" s="120"/>
      <c r="D34" s="52" t="s">
        <v>142</v>
      </c>
      <c r="E34" s="42">
        <f>'10. План 2014-2020'!I7</f>
        <v>11121</v>
      </c>
      <c r="F34" s="93" t="s">
        <v>148</v>
      </c>
    </row>
    <row r="35" spans="1:6" ht="15.75" x14ac:dyDescent="0.25">
      <c r="A35" s="401"/>
      <c r="B35" s="51"/>
      <c r="C35" s="120"/>
      <c r="D35" s="52" t="s">
        <v>143</v>
      </c>
      <c r="E35" s="42">
        <f>'10. План 2014-2020'!I8</f>
        <v>9009</v>
      </c>
      <c r="F35" s="199" t="s">
        <v>148</v>
      </c>
    </row>
    <row r="36" spans="1:6" ht="15.75" x14ac:dyDescent="0.25">
      <c r="A36" s="401"/>
      <c r="B36" s="51"/>
      <c r="C36" s="120"/>
      <c r="D36" s="52" t="s">
        <v>144</v>
      </c>
      <c r="E36" s="42">
        <f>'10. План 2014-2020'!I9</f>
        <v>9084.8000000000011</v>
      </c>
      <c r="F36" s="199" t="s">
        <v>148</v>
      </c>
    </row>
    <row r="37" spans="1:6" ht="15.75" x14ac:dyDescent="0.25">
      <c r="A37" s="401"/>
      <c r="B37" s="51"/>
      <c r="C37" s="120"/>
      <c r="D37" s="52" t="s">
        <v>145</v>
      </c>
      <c r="E37" s="42">
        <f>'10. План 2014-2020'!I10</f>
        <v>9084.8000000000011</v>
      </c>
      <c r="F37" s="199" t="s">
        <v>148</v>
      </c>
    </row>
    <row r="38" spans="1:6" ht="15.75" x14ac:dyDescent="0.25">
      <c r="A38" s="401"/>
      <c r="B38" s="51"/>
      <c r="C38" s="120"/>
      <c r="D38" s="52" t="s">
        <v>146</v>
      </c>
      <c r="E38" s="42">
        <f>'10. План 2014-2020'!I11</f>
        <v>9084.8000000000011</v>
      </c>
      <c r="F38" s="199" t="s">
        <v>148</v>
      </c>
    </row>
    <row r="39" spans="1:6" ht="15.75" x14ac:dyDescent="0.25">
      <c r="A39" s="401"/>
      <c r="B39" s="51"/>
      <c r="C39" s="120"/>
      <c r="D39" s="52" t="s">
        <v>147</v>
      </c>
      <c r="E39" s="42">
        <f>'10. План 2014-2020'!I12</f>
        <v>12195</v>
      </c>
      <c r="F39" s="199" t="s">
        <v>148</v>
      </c>
    </row>
    <row r="40" spans="1:6" ht="15.75" x14ac:dyDescent="0.25">
      <c r="A40" s="401"/>
      <c r="B40" s="51"/>
      <c r="C40" s="120"/>
      <c r="D40" s="52" t="s">
        <v>149</v>
      </c>
      <c r="E40" s="42">
        <f>'10. План 2014-2020'!I13</f>
        <v>12195</v>
      </c>
      <c r="F40" s="199" t="s">
        <v>9</v>
      </c>
    </row>
    <row r="41" spans="1:6" ht="15.75" x14ac:dyDescent="0.25">
      <c r="A41" s="402"/>
      <c r="B41" s="51"/>
      <c r="C41" s="197" t="s">
        <v>11</v>
      </c>
      <c r="D41" s="198">
        <f>E42+E43+E44</f>
        <v>65050.8</v>
      </c>
      <c r="E41" s="381" t="s">
        <v>140</v>
      </c>
      <c r="F41" s="382"/>
    </row>
    <row r="42" spans="1:6" ht="15.75" x14ac:dyDescent="0.25">
      <c r="A42" s="402"/>
      <c r="B42" s="51"/>
      <c r="C42" s="121"/>
      <c r="D42" s="52" t="s">
        <v>142</v>
      </c>
      <c r="E42" s="42">
        <f>'10. План 2014-2020'!G7</f>
        <v>28658.3</v>
      </c>
      <c r="F42" s="93" t="s">
        <v>148</v>
      </c>
    </row>
    <row r="43" spans="1:6" ht="15.75" x14ac:dyDescent="0.25">
      <c r="A43" s="402"/>
      <c r="B43" s="51"/>
      <c r="C43" s="121"/>
      <c r="D43" s="52" t="s">
        <v>143</v>
      </c>
      <c r="E43" s="42">
        <f>'10. План 2014-2020'!G8</f>
        <v>36392.5</v>
      </c>
      <c r="F43" s="93" t="str">
        <f>F42</f>
        <v>тыс. рублей,</v>
      </c>
    </row>
    <row r="44" spans="1:6" ht="15.75" x14ac:dyDescent="0.25">
      <c r="A44" s="403"/>
      <c r="B44" s="51"/>
      <c r="C44" s="121"/>
      <c r="D44" s="52" t="s">
        <v>144</v>
      </c>
      <c r="E44" s="42">
        <f>'10. План 2014-2020'!G9</f>
        <v>0</v>
      </c>
      <c r="F44" s="94" t="str">
        <f>F42</f>
        <v>тыс. рублей,</v>
      </c>
    </row>
    <row r="45" spans="1:6" ht="36" customHeight="1" x14ac:dyDescent="0.25">
      <c r="A45" s="397" t="s">
        <v>54</v>
      </c>
      <c r="B45" s="110" t="s">
        <v>260</v>
      </c>
      <c r="C45" s="375" t="s">
        <v>282</v>
      </c>
      <c r="D45" s="375"/>
      <c r="E45" s="375"/>
      <c r="F45" s="376"/>
    </row>
    <row r="46" spans="1:6" ht="61.5" customHeight="1" x14ac:dyDescent="0.25">
      <c r="A46" s="398"/>
      <c r="B46" s="111" t="s">
        <v>261</v>
      </c>
      <c r="C46" s="377" t="s">
        <v>283</v>
      </c>
      <c r="D46" s="377"/>
      <c r="E46" s="377"/>
      <c r="F46" s="378"/>
    </row>
    <row r="47" spans="1:6" ht="62.25" customHeight="1" x14ac:dyDescent="0.25">
      <c r="A47" s="398"/>
      <c r="B47" s="111" t="s">
        <v>264</v>
      </c>
      <c r="C47" s="377" t="s">
        <v>285</v>
      </c>
      <c r="D47" s="377"/>
      <c r="E47" s="377"/>
      <c r="F47" s="378"/>
    </row>
    <row r="48" spans="1:6" ht="37.5" customHeight="1" x14ac:dyDescent="0.25">
      <c r="A48" s="399"/>
      <c r="B48" s="112" t="s">
        <v>265</v>
      </c>
      <c r="C48" s="384" t="s">
        <v>284</v>
      </c>
      <c r="D48" s="384"/>
      <c r="E48" s="384"/>
      <c r="F48" s="385"/>
    </row>
    <row r="49" spans="1:6" ht="31.5" customHeight="1" x14ac:dyDescent="0.25">
      <c r="A49" s="28" t="s">
        <v>55</v>
      </c>
      <c r="B49" s="368" t="s">
        <v>80</v>
      </c>
      <c r="C49" s="371"/>
      <c r="D49" s="371"/>
      <c r="E49" s="371"/>
      <c r="F49" s="372"/>
    </row>
    <row r="50" spans="1:6" ht="117" customHeight="1" x14ac:dyDescent="0.25">
      <c r="A50" s="28" t="s">
        <v>481</v>
      </c>
      <c r="B50" s="368" t="str">
        <f>'10. План 2014-2020'!K6</f>
        <v>Аппарат Правительства Мурманской области, Министерство имущественных отношений Мурманской области, Министерство образования и науки Мурманской области,  Министерство природных ресурсов и экологии Мурманской области,  Министерство строительства и территориального развития Мурманской области,  Министерство  социального развития Мурманской области, Министерство юстиции  Мурманской области, Комитет по обеспечению безопасности населения Мурманской области, Комитет рыбохозяйственного комплекса Мурманской области</v>
      </c>
      <c r="C50" s="371"/>
      <c r="D50" s="371"/>
      <c r="E50" s="371"/>
      <c r="F50" s="372"/>
    </row>
    <row r="51" spans="1:6" ht="15.75" x14ac:dyDescent="0.25">
      <c r="A51" s="16"/>
      <c r="B51" s="16"/>
    </row>
    <row r="52" spans="1:6" ht="15.75" x14ac:dyDescent="0.25">
      <c r="A52" s="16"/>
      <c r="B52" s="16"/>
    </row>
    <row r="53" spans="1:6" ht="15.75" x14ac:dyDescent="0.25">
      <c r="A53" s="16"/>
      <c r="B53" s="16"/>
    </row>
  </sheetData>
  <mergeCells count="32">
    <mergeCell ref="A2:F2"/>
    <mergeCell ref="A3:F3"/>
    <mergeCell ref="A4:F4"/>
    <mergeCell ref="A5:F5"/>
    <mergeCell ref="A7:A8"/>
    <mergeCell ref="B7:F8"/>
    <mergeCell ref="A13:A15"/>
    <mergeCell ref="A16:A17"/>
    <mergeCell ref="C47:F47"/>
    <mergeCell ref="C48:F48"/>
    <mergeCell ref="E41:F41"/>
    <mergeCell ref="C20:F20"/>
    <mergeCell ref="B16:F16"/>
    <mergeCell ref="B17:F17"/>
    <mergeCell ref="B18:F18"/>
    <mergeCell ref="A45:A48"/>
    <mergeCell ref="A19:A44"/>
    <mergeCell ref="B49:F49"/>
    <mergeCell ref="B50:F50"/>
    <mergeCell ref="C15:F15"/>
    <mergeCell ref="C13:F13"/>
    <mergeCell ref="C14:F14"/>
    <mergeCell ref="C45:F45"/>
    <mergeCell ref="C46:F46"/>
    <mergeCell ref="E21:F21"/>
    <mergeCell ref="E29:F29"/>
    <mergeCell ref="E33:F33"/>
    <mergeCell ref="C11:F11"/>
    <mergeCell ref="C12:F12"/>
    <mergeCell ref="A9:A12"/>
    <mergeCell ref="C10:F10"/>
    <mergeCell ref="C9:F9"/>
  </mergeCells>
  <phoneticPr fontId="14" type="noConversion"/>
  <pageMargins left="0.7" right="0.7" top="0.4" bottom="0.28999999999999998"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G64"/>
  <sheetViews>
    <sheetView view="pageBreakPreview" topLeftCell="A19" zoomScale="85" zoomScaleNormal="100" zoomScaleSheetLayoutView="85" workbookViewId="0">
      <selection activeCell="A64" sqref="A64"/>
    </sheetView>
  </sheetViews>
  <sheetFormatPr defaultRowHeight="15" x14ac:dyDescent="0.25"/>
  <cols>
    <col min="1" max="1" width="39.28515625" customWidth="1"/>
    <col min="2" max="2" width="3.42578125" customWidth="1"/>
    <col min="3" max="3" width="42.7109375" customWidth="1"/>
    <col min="4" max="4" width="15.5703125" customWidth="1"/>
    <col min="5" max="5" width="27.28515625" customWidth="1"/>
  </cols>
  <sheetData>
    <row r="2" spans="1:5" ht="18.75" x14ac:dyDescent="0.25">
      <c r="A2" s="436"/>
      <c r="B2" s="436"/>
      <c r="C2" s="436"/>
      <c r="D2" s="436"/>
      <c r="E2" s="436"/>
    </row>
    <row r="3" spans="1:5" ht="18.75" x14ac:dyDescent="0.25">
      <c r="A3" s="5"/>
      <c r="B3" s="5"/>
    </row>
    <row r="4" spans="1:5" ht="18.75" x14ac:dyDescent="0.25">
      <c r="A4" s="404" t="s">
        <v>46</v>
      </c>
      <c r="B4" s="404"/>
      <c r="C4" s="404"/>
      <c r="D4" s="404"/>
      <c r="E4" s="404"/>
    </row>
    <row r="5" spans="1:5" ht="18.75" x14ac:dyDescent="0.25">
      <c r="A5" s="404" t="s">
        <v>213</v>
      </c>
      <c r="B5" s="404"/>
      <c r="C5" s="404"/>
      <c r="D5" s="404"/>
      <c r="E5" s="404"/>
    </row>
    <row r="6" spans="1:5" ht="22.5" x14ac:dyDescent="0.25">
      <c r="A6" s="405"/>
      <c r="B6" s="405"/>
      <c r="C6" s="405"/>
      <c r="D6" s="405"/>
      <c r="E6" s="405"/>
    </row>
    <row r="7" spans="1:5" ht="18.75" x14ac:dyDescent="0.25">
      <c r="A7" s="404" t="s">
        <v>47</v>
      </c>
      <c r="B7" s="404"/>
      <c r="C7" s="404"/>
      <c r="D7" s="404"/>
      <c r="E7" s="404"/>
    </row>
    <row r="8" spans="1:5" ht="18.75" x14ac:dyDescent="0.25">
      <c r="A8" s="404" t="s">
        <v>237</v>
      </c>
      <c r="B8" s="404"/>
      <c r="C8" s="404"/>
      <c r="D8" s="404"/>
      <c r="E8" s="404"/>
    </row>
    <row r="9" spans="1:5" ht="22.5" x14ac:dyDescent="0.25">
      <c r="A9" s="405"/>
      <c r="B9" s="405"/>
      <c r="C9" s="405"/>
      <c r="D9" s="405"/>
      <c r="E9" s="405"/>
    </row>
    <row r="10" spans="1:5" ht="17.25" customHeight="1" x14ac:dyDescent="0.25">
      <c r="A10" s="7"/>
      <c r="B10" s="7"/>
    </row>
    <row r="11" spans="1:5" ht="34.5" customHeight="1" x14ac:dyDescent="0.25">
      <c r="A11" s="368" t="s">
        <v>56</v>
      </c>
      <c r="B11" s="113" t="s">
        <v>260</v>
      </c>
      <c r="C11" s="412" t="s">
        <v>280</v>
      </c>
      <c r="D11" s="434"/>
      <c r="E11" s="435"/>
    </row>
    <row r="12" spans="1:5" ht="38.25" customHeight="1" x14ac:dyDescent="0.25">
      <c r="A12" s="368"/>
      <c r="B12" s="114" t="s">
        <v>261</v>
      </c>
      <c r="C12" s="425" t="s">
        <v>279</v>
      </c>
      <c r="D12" s="425"/>
      <c r="E12" s="426"/>
    </row>
    <row r="13" spans="1:5" ht="39" customHeight="1" x14ac:dyDescent="0.25">
      <c r="A13" s="368"/>
      <c r="B13" s="114" t="s">
        <v>264</v>
      </c>
      <c r="C13" s="425" t="s">
        <v>528</v>
      </c>
      <c r="D13" s="425"/>
      <c r="E13" s="426"/>
    </row>
    <row r="14" spans="1:5" ht="54" customHeight="1" x14ac:dyDescent="0.25">
      <c r="A14" s="398" t="s">
        <v>57</v>
      </c>
      <c r="B14" s="113" t="s">
        <v>260</v>
      </c>
      <c r="C14" s="412" t="s">
        <v>529</v>
      </c>
      <c r="D14" s="412"/>
      <c r="E14" s="413"/>
    </row>
    <row r="15" spans="1:5" ht="21.2" customHeight="1" x14ac:dyDescent="0.25">
      <c r="A15" s="398"/>
      <c r="B15" s="114" t="s">
        <v>261</v>
      </c>
      <c r="C15" s="420" t="s">
        <v>273</v>
      </c>
      <c r="D15" s="420"/>
      <c r="E15" s="421"/>
    </row>
    <row r="16" spans="1:5" ht="34.5" customHeight="1" x14ac:dyDescent="0.25">
      <c r="A16" s="398"/>
      <c r="B16" s="114" t="s">
        <v>264</v>
      </c>
      <c r="C16" s="422" t="s">
        <v>274</v>
      </c>
      <c r="D16" s="422"/>
      <c r="E16" s="423"/>
    </row>
    <row r="17" spans="1:7" ht="23.25" customHeight="1" x14ac:dyDescent="0.25">
      <c r="A17" s="398"/>
      <c r="B17" s="114" t="s">
        <v>265</v>
      </c>
      <c r="C17" s="422" t="s">
        <v>275</v>
      </c>
      <c r="D17" s="422"/>
      <c r="E17" s="423"/>
    </row>
    <row r="18" spans="1:7" ht="35.25" customHeight="1" x14ac:dyDescent="0.25">
      <c r="A18" s="398"/>
      <c r="B18" s="114" t="s">
        <v>266</v>
      </c>
      <c r="C18" s="424" t="s">
        <v>276</v>
      </c>
      <c r="D18" s="422"/>
      <c r="E18" s="423"/>
    </row>
    <row r="19" spans="1:7" ht="35.25" customHeight="1" x14ac:dyDescent="0.25">
      <c r="A19" s="399"/>
      <c r="B19" s="114" t="s">
        <v>267</v>
      </c>
      <c r="C19" s="425" t="s">
        <v>119</v>
      </c>
      <c r="D19" s="425"/>
      <c r="E19" s="426"/>
    </row>
    <row r="20" spans="1:7" ht="36" customHeight="1" x14ac:dyDescent="0.25">
      <c r="A20" s="397" t="s">
        <v>58</v>
      </c>
      <c r="B20" s="110" t="s">
        <v>260</v>
      </c>
      <c r="C20" s="427" t="str">
        <f>'3. Пок.'!B12</f>
        <v>Доля граждан Мурманской области, зарегистрированных в Единой системе идентификации и аутентификации</v>
      </c>
      <c r="D20" s="427"/>
      <c r="E20" s="428"/>
    </row>
    <row r="21" spans="1:7" ht="36" customHeight="1" x14ac:dyDescent="0.25">
      <c r="A21" s="398"/>
      <c r="B21" s="111" t="s">
        <v>261</v>
      </c>
      <c r="C21" s="430" t="str">
        <f>'3. Пок.'!B13</f>
        <v xml:space="preserve">Доля граждан, имеющих доступ к получению государственных и муниципальных услуг по принципу «одного окна» </v>
      </c>
      <c r="D21" s="418"/>
      <c r="E21" s="419"/>
    </row>
    <row r="22" spans="1:7" ht="34.700000000000003" customHeight="1" x14ac:dyDescent="0.25">
      <c r="A22" s="398"/>
      <c r="B22" s="111" t="s">
        <v>264</v>
      </c>
      <c r="C22" s="366" t="str">
        <f>'3. Пок.'!B14</f>
        <v>Уровень удовлетворенности граждан качеством предоставления государственных и муниципальных услуг</v>
      </c>
      <c r="D22" s="366"/>
      <c r="E22" s="367"/>
    </row>
    <row r="23" spans="1:7" ht="39" customHeight="1" x14ac:dyDescent="0.25">
      <c r="A23" s="398"/>
      <c r="B23" s="111" t="s">
        <v>265</v>
      </c>
      <c r="C23" s="430" t="str">
        <f>'3. Пок.'!B15</f>
        <v>Доля населения, удовлетворённая информационной открытостью деятельности исполнительных органов государственной власти Мурманской области</v>
      </c>
      <c r="D23" s="430"/>
      <c r="E23" s="431"/>
    </row>
    <row r="24" spans="1:7" ht="50.25" customHeight="1" x14ac:dyDescent="0.25">
      <c r="A24" s="398"/>
      <c r="B24" s="111" t="s">
        <v>266</v>
      </c>
      <c r="C24" s="417" t="str">
        <f>'3. Пок.'!B16</f>
        <v>Доля опубликованной информации о деятельности государственных органов власти Мурманской области и социально значимой информации в общем объеме публикаций газеты "Мурманский вестник"</v>
      </c>
      <c r="D24" s="432"/>
      <c r="E24" s="433"/>
    </row>
    <row r="25" spans="1:7" ht="51.75" customHeight="1" x14ac:dyDescent="0.25">
      <c r="A25" s="398"/>
      <c r="B25" s="111" t="s">
        <v>267</v>
      </c>
      <c r="C25" s="417" t="str">
        <f>'3. Пок.'!B17</f>
        <v>Доля документов на всех видах носителей государственных архивов, находящихся в нормативных условиях, обеспечивающих их постоянное (вечное) хранение, в общем количестве архивных документов</v>
      </c>
      <c r="D25" s="417"/>
      <c r="E25" s="429"/>
    </row>
    <row r="26" spans="1:7" ht="57" customHeight="1" x14ac:dyDescent="0.25">
      <c r="A26" s="214"/>
      <c r="B26" s="111" t="s">
        <v>268</v>
      </c>
      <c r="C26" s="417" t="str">
        <f>'3. Пок.'!B18</f>
        <v>Доступность государственных информационных систем, включенных в информационно-вычислительную сеть исполнительных органов государственной власти Мурманской области</v>
      </c>
      <c r="D26" s="418"/>
      <c r="E26" s="419"/>
    </row>
    <row r="27" spans="1:7" ht="45.75" customHeight="1" x14ac:dyDescent="0.25">
      <c r="A27" s="214"/>
      <c r="B27" s="111" t="s">
        <v>518</v>
      </c>
      <c r="C27" s="437" t="str">
        <f>'3. Пок.'!B19</f>
        <v>Доля автоматизированных рабочих мест сотрудников исполнительных органов государственный власти, защищенных с использованием комплексной системы защиты информации</v>
      </c>
      <c r="D27" s="438"/>
      <c r="E27" s="439"/>
    </row>
    <row r="28" spans="1:7" ht="35.25" customHeight="1" x14ac:dyDescent="0.25">
      <c r="A28" s="19" t="s">
        <v>59</v>
      </c>
      <c r="B28" s="115"/>
      <c r="C28" s="443" t="s">
        <v>126</v>
      </c>
      <c r="D28" s="443"/>
      <c r="E28" s="444"/>
    </row>
    <row r="29" spans="1:7" ht="35.25" customHeight="1" x14ac:dyDescent="0.25">
      <c r="A29" s="414" t="s">
        <v>60</v>
      </c>
      <c r="B29" s="17"/>
      <c r="C29" s="116" t="s">
        <v>157</v>
      </c>
      <c r="D29" s="211">
        <f>D31+D39+D43+D51</f>
        <v>2788285.9307999997</v>
      </c>
      <c r="E29" s="117" t="s">
        <v>148</v>
      </c>
    </row>
    <row r="30" spans="1:7" ht="35.25" customHeight="1" x14ac:dyDescent="0.25">
      <c r="A30" s="415"/>
      <c r="B30" s="17"/>
      <c r="C30" s="445" t="s">
        <v>158</v>
      </c>
      <c r="D30" s="445"/>
      <c r="E30" s="446"/>
    </row>
    <row r="31" spans="1:7" ht="21.75" customHeight="1" x14ac:dyDescent="0.25">
      <c r="A31" s="415"/>
      <c r="B31" s="17"/>
      <c r="C31" s="182" t="s">
        <v>141</v>
      </c>
      <c r="D31" s="183">
        <f>D32+D33+D34+D35+D36+D37+D38</f>
        <v>2522643.5307999998</v>
      </c>
      <c r="E31" s="184" t="s">
        <v>140</v>
      </c>
    </row>
    <row r="32" spans="1:7" ht="21.75" customHeight="1" x14ac:dyDescent="0.25">
      <c r="A32" s="415"/>
      <c r="B32" s="22"/>
      <c r="C32" s="118" t="s">
        <v>142</v>
      </c>
      <c r="D32" s="43">
        <f>'10. План 2014-2020'!F15</f>
        <v>362424.18080000003</v>
      </c>
      <c r="E32" s="53" t="s">
        <v>148</v>
      </c>
      <c r="G32" s="57"/>
    </row>
    <row r="33" spans="1:5" ht="21.75" customHeight="1" x14ac:dyDescent="0.25">
      <c r="A33" s="415"/>
      <c r="B33" s="22"/>
      <c r="C33" s="118" t="s">
        <v>143</v>
      </c>
      <c r="D33" s="43">
        <f>'10. План 2014-2020'!F16</f>
        <v>333311</v>
      </c>
      <c r="E33" s="53" t="s">
        <v>148</v>
      </c>
    </row>
    <row r="34" spans="1:5" ht="21.75" customHeight="1" x14ac:dyDescent="0.25">
      <c r="A34" s="415"/>
      <c r="B34" s="22"/>
      <c r="C34" s="118" t="s">
        <v>144</v>
      </c>
      <c r="D34" s="43">
        <f>'10. План 2014-2020'!F17</f>
        <v>337915.2</v>
      </c>
      <c r="E34" s="53" t="s">
        <v>148</v>
      </c>
    </row>
    <row r="35" spans="1:5" ht="21.75" customHeight="1" x14ac:dyDescent="0.25">
      <c r="A35" s="415"/>
      <c r="B35" s="22"/>
      <c r="C35" s="118" t="s">
        <v>145</v>
      </c>
      <c r="D35" s="43">
        <f>'10. План 2014-2020'!F18</f>
        <v>324989.74999999994</v>
      </c>
      <c r="E35" s="53" t="s">
        <v>148</v>
      </c>
    </row>
    <row r="36" spans="1:5" ht="21.75" customHeight="1" x14ac:dyDescent="0.25">
      <c r="A36" s="415"/>
      <c r="B36" s="22"/>
      <c r="C36" s="118" t="s">
        <v>146</v>
      </c>
      <c r="D36" s="43">
        <f>'10. План 2014-2020'!F19</f>
        <v>349254.2</v>
      </c>
      <c r="E36" s="53" t="s">
        <v>148</v>
      </c>
    </row>
    <row r="37" spans="1:5" ht="21.75" customHeight="1" x14ac:dyDescent="0.25">
      <c r="A37" s="415"/>
      <c r="B37" s="22"/>
      <c r="C37" s="118" t="s">
        <v>147</v>
      </c>
      <c r="D37" s="43">
        <f>'10. План 2014-2020'!F20</f>
        <v>402176.3</v>
      </c>
      <c r="E37" s="53" t="s">
        <v>148</v>
      </c>
    </row>
    <row r="38" spans="1:5" ht="21.75" customHeight="1" x14ac:dyDescent="0.25">
      <c r="A38" s="415"/>
      <c r="B38" s="22"/>
      <c r="C38" s="118" t="s">
        <v>149</v>
      </c>
      <c r="D38" s="43">
        <f>'10. План 2014-2020'!F21</f>
        <v>412572.9</v>
      </c>
      <c r="E38" s="53" t="s">
        <v>217</v>
      </c>
    </row>
    <row r="39" spans="1:5" ht="21.75" customHeight="1" x14ac:dyDescent="0.25">
      <c r="A39" s="415"/>
      <c r="B39" s="22"/>
      <c r="C39" s="185" t="s">
        <v>150</v>
      </c>
      <c r="D39" s="186">
        <f>D40+D41+D42</f>
        <v>128817.20000000001</v>
      </c>
      <c r="E39" s="187" t="s">
        <v>140</v>
      </c>
    </row>
    <row r="40" spans="1:5" ht="21.75" customHeight="1" x14ac:dyDescent="0.25">
      <c r="A40" s="415"/>
      <c r="B40" s="22"/>
      <c r="C40" s="118" t="s">
        <v>142</v>
      </c>
      <c r="D40" s="43">
        <f>'10. План 2014-2020'!H15</f>
        <v>58278.3</v>
      </c>
      <c r="E40" s="53" t="s">
        <v>148</v>
      </c>
    </row>
    <row r="41" spans="1:5" ht="21.75" customHeight="1" x14ac:dyDescent="0.25">
      <c r="A41" s="415"/>
      <c r="B41" s="22"/>
      <c r="C41" s="118" t="s">
        <v>143</v>
      </c>
      <c r="D41" s="43">
        <f>'10. План 2014-2020'!H16</f>
        <v>70538.900000000009</v>
      </c>
      <c r="E41" s="53" t="s">
        <v>217</v>
      </c>
    </row>
    <row r="42" spans="1:5" ht="21.75" customHeight="1" x14ac:dyDescent="0.25">
      <c r="A42" s="415"/>
      <c r="B42" s="174"/>
      <c r="C42" s="118" t="s">
        <v>144</v>
      </c>
      <c r="D42" s="43">
        <f>'10. План 2014-2020'!H17</f>
        <v>0</v>
      </c>
      <c r="E42" s="93" t="s">
        <v>217</v>
      </c>
    </row>
    <row r="43" spans="1:5" ht="21.75" customHeight="1" x14ac:dyDescent="0.25">
      <c r="A43" s="415"/>
      <c r="B43" s="22"/>
      <c r="C43" s="188" t="s">
        <v>151</v>
      </c>
      <c r="D43" s="189">
        <f>D44+D45+D46+D47+D48+D49+D50</f>
        <v>71774.400000000009</v>
      </c>
      <c r="E43" s="190" t="s">
        <v>140</v>
      </c>
    </row>
    <row r="44" spans="1:5" ht="21.75" customHeight="1" x14ac:dyDescent="0.25">
      <c r="A44" s="415"/>
      <c r="B44" s="22"/>
      <c r="C44" s="49" t="s">
        <v>142</v>
      </c>
      <c r="D44" s="35">
        <f>'10. План 2014-2020'!I15</f>
        <v>11121</v>
      </c>
      <c r="E44" s="21" t="s">
        <v>148</v>
      </c>
    </row>
    <row r="45" spans="1:5" ht="21.75" customHeight="1" x14ac:dyDescent="0.25">
      <c r="A45" s="415"/>
      <c r="B45" s="22"/>
      <c r="C45" s="49" t="s">
        <v>143</v>
      </c>
      <c r="D45" s="35">
        <f>'10. План 2014-2020'!I16</f>
        <v>9009</v>
      </c>
      <c r="E45" s="21" t="s">
        <v>148</v>
      </c>
    </row>
    <row r="46" spans="1:5" ht="21.75" customHeight="1" x14ac:dyDescent="0.25">
      <c r="A46" s="415"/>
      <c r="B46" s="22"/>
      <c r="C46" s="49" t="s">
        <v>144</v>
      </c>
      <c r="D46" s="35">
        <f>'10. План 2014-2020'!I17</f>
        <v>9084.8000000000011</v>
      </c>
      <c r="E46" s="21" t="s">
        <v>148</v>
      </c>
    </row>
    <row r="47" spans="1:5" ht="21.75" customHeight="1" x14ac:dyDescent="0.25">
      <c r="A47" s="415"/>
      <c r="B47" s="22"/>
      <c r="C47" s="49" t="s">
        <v>145</v>
      </c>
      <c r="D47" s="35">
        <f>'10. План 2014-2020'!I18</f>
        <v>9084.8000000000011</v>
      </c>
      <c r="E47" s="21" t="s">
        <v>148</v>
      </c>
    </row>
    <row r="48" spans="1:5" ht="21.75" customHeight="1" x14ac:dyDescent="0.25">
      <c r="A48" s="415"/>
      <c r="B48" s="22"/>
      <c r="C48" s="49" t="s">
        <v>146</v>
      </c>
      <c r="D48" s="35">
        <f>'10. План 2014-2020'!I19</f>
        <v>9084.8000000000011</v>
      </c>
      <c r="E48" s="21" t="s">
        <v>148</v>
      </c>
    </row>
    <row r="49" spans="1:6" ht="21.75" customHeight="1" x14ac:dyDescent="0.25">
      <c r="A49" s="415"/>
      <c r="B49" s="22"/>
      <c r="C49" s="49" t="s">
        <v>147</v>
      </c>
      <c r="D49" s="35">
        <f>'10. План 2014-2020'!I20</f>
        <v>12195</v>
      </c>
      <c r="E49" s="21" t="s">
        <v>148</v>
      </c>
    </row>
    <row r="50" spans="1:6" ht="21.75" customHeight="1" x14ac:dyDescent="0.25">
      <c r="A50" s="416"/>
      <c r="B50" s="22"/>
      <c r="C50" s="49" t="s">
        <v>149</v>
      </c>
      <c r="D50" s="35">
        <f>'10. План 2014-2020'!I21</f>
        <v>12195</v>
      </c>
      <c r="E50" s="21" t="s">
        <v>217</v>
      </c>
    </row>
    <row r="51" spans="1:6" ht="21.75" customHeight="1" x14ac:dyDescent="0.25">
      <c r="A51" s="22"/>
      <c r="B51" s="17"/>
      <c r="C51" s="191" t="s">
        <v>11</v>
      </c>
      <c r="D51" s="183">
        <f>D52+D53+D54</f>
        <v>65050.8</v>
      </c>
      <c r="E51" s="192" t="s">
        <v>140</v>
      </c>
      <c r="F51" s="41"/>
    </row>
    <row r="52" spans="1:6" ht="21.75" customHeight="1" x14ac:dyDescent="0.25">
      <c r="A52" s="22"/>
      <c r="B52" s="22"/>
      <c r="C52" s="49" t="s">
        <v>142</v>
      </c>
      <c r="D52" s="35">
        <f>'10. План 2014-2020'!G7</f>
        <v>28658.3</v>
      </c>
      <c r="E52" s="21" t="s">
        <v>148</v>
      </c>
      <c r="F52" s="18"/>
    </row>
    <row r="53" spans="1:6" ht="21.75" customHeight="1" x14ac:dyDescent="0.25">
      <c r="A53" s="22"/>
      <c r="B53" s="22"/>
      <c r="C53" s="49" t="s">
        <v>143</v>
      </c>
      <c r="D53" s="35">
        <f>'10. План 2014-2020'!G8</f>
        <v>36392.5</v>
      </c>
      <c r="E53" s="21" t="s">
        <v>148</v>
      </c>
      <c r="F53" s="18"/>
    </row>
    <row r="54" spans="1:6" ht="21.75" customHeight="1" x14ac:dyDescent="0.25">
      <c r="A54" s="22"/>
      <c r="B54" s="95"/>
      <c r="C54" s="49" t="s">
        <v>144</v>
      </c>
      <c r="D54" s="43">
        <f>'10. План 2014-2020'!G9</f>
        <v>0</v>
      </c>
      <c r="E54" s="21" t="s">
        <v>148</v>
      </c>
      <c r="F54" s="18"/>
    </row>
    <row r="55" spans="1:6" ht="63.75" customHeight="1" x14ac:dyDescent="0.25">
      <c r="A55" s="414" t="s">
        <v>63</v>
      </c>
      <c r="B55" s="110" t="s">
        <v>260</v>
      </c>
      <c r="C55" s="369" t="s">
        <v>286</v>
      </c>
      <c r="D55" s="369"/>
      <c r="E55" s="370"/>
    </row>
    <row r="56" spans="1:6" ht="34.5" customHeight="1" x14ac:dyDescent="0.25">
      <c r="A56" s="415"/>
      <c r="B56" s="111" t="s">
        <v>261</v>
      </c>
      <c r="C56" s="366" t="s">
        <v>287</v>
      </c>
      <c r="D56" s="366"/>
      <c r="E56" s="367"/>
    </row>
    <row r="57" spans="1:6" ht="24" customHeight="1" x14ac:dyDescent="0.25">
      <c r="A57" s="415"/>
      <c r="B57" s="111" t="s">
        <v>264</v>
      </c>
      <c r="C57" s="366" t="s">
        <v>288</v>
      </c>
      <c r="D57" s="366"/>
      <c r="E57" s="367"/>
    </row>
    <row r="58" spans="1:6" ht="93.75" customHeight="1" x14ac:dyDescent="0.25">
      <c r="A58" s="415"/>
      <c r="B58" s="111" t="s">
        <v>265</v>
      </c>
      <c r="C58" s="366" t="s">
        <v>289</v>
      </c>
      <c r="D58" s="366"/>
      <c r="E58" s="367"/>
    </row>
    <row r="59" spans="1:6" ht="34.5" customHeight="1" x14ac:dyDescent="0.25">
      <c r="A59" s="415"/>
      <c r="B59" s="111" t="s">
        <v>266</v>
      </c>
      <c r="C59" s="366" t="s">
        <v>291</v>
      </c>
      <c r="D59" s="366"/>
      <c r="E59" s="367"/>
    </row>
    <row r="60" spans="1:6" ht="67.5" customHeight="1" x14ac:dyDescent="0.25">
      <c r="A60" s="415"/>
      <c r="B60" s="111" t="s">
        <v>267</v>
      </c>
      <c r="C60" s="366" t="s">
        <v>290</v>
      </c>
      <c r="D60" s="366"/>
      <c r="E60" s="367"/>
    </row>
    <row r="61" spans="1:6" ht="53.25" customHeight="1" x14ac:dyDescent="0.25">
      <c r="A61" s="416"/>
      <c r="B61" s="112" t="s">
        <v>268</v>
      </c>
      <c r="C61" s="373" t="s">
        <v>292</v>
      </c>
      <c r="D61" s="373"/>
      <c r="E61" s="374"/>
    </row>
    <row r="62" spans="1:6" ht="48.75" customHeight="1" x14ac:dyDescent="0.25">
      <c r="A62" s="12" t="s">
        <v>61</v>
      </c>
      <c r="B62" s="440" t="s">
        <v>80</v>
      </c>
      <c r="C62" s="441"/>
      <c r="D62" s="441"/>
      <c r="E62" s="442"/>
    </row>
    <row r="63" spans="1:6" ht="77.25" customHeight="1" x14ac:dyDescent="0.25">
      <c r="A63" s="12" t="s">
        <v>62</v>
      </c>
      <c r="B63" s="368" t="str">
        <f>'10. План 2014-2020'!K14</f>
        <v>Аппарат Правительства Мурманской области,  Министерство образования и науки Мурманской области, Министерство строительства и территориального развития Мурманской области, Министерство социального развития Мурманской области, Министерство юстиции  Мурманской области</v>
      </c>
      <c r="C63" s="441"/>
      <c r="D63" s="441"/>
      <c r="E63" s="442"/>
    </row>
    <row r="64" spans="1:6" ht="150.75" customHeight="1" x14ac:dyDescent="0.25">
      <c r="A64" s="26"/>
      <c r="B64" s="26"/>
      <c r="C64" s="26"/>
      <c r="D64" s="26"/>
      <c r="E64" s="26"/>
    </row>
  </sheetData>
  <mergeCells count="40">
    <mergeCell ref="A20:A25"/>
    <mergeCell ref="C27:E27"/>
    <mergeCell ref="B62:E62"/>
    <mergeCell ref="B63:E63"/>
    <mergeCell ref="C59:E59"/>
    <mergeCell ref="C60:E60"/>
    <mergeCell ref="C58:E58"/>
    <mergeCell ref="C57:E57"/>
    <mergeCell ref="C28:E28"/>
    <mergeCell ref="C30:E30"/>
    <mergeCell ref="A29:A50"/>
    <mergeCell ref="C61:E61"/>
    <mergeCell ref="C21:E21"/>
    <mergeCell ref="C11:E11"/>
    <mergeCell ref="C13:E13"/>
    <mergeCell ref="C12:E12"/>
    <mergeCell ref="A2:E2"/>
    <mergeCell ref="A4:E4"/>
    <mergeCell ref="A5:E5"/>
    <mergeCell ref="A6:E6"/>
    <mergeCell ref="A11:A13"/>
    <mergeCell ref="A7:E7"/>
    <mergeCell ref="A8:E8"/>
    <mergeCell ref="A9:E9"/>
    <mergeCell ref="A14:A19"/>
    <mergeCell ref="C14:E14"/>
    <mergeCell ref="A55:A61"/>
    <mergeCell ref="C55:E55"/>
    <mergeCell ref="C56:E56"/>
    <mergeCell ref="C26:E26"/>
    <mergeCell ref="C15:E15"/>
    <mergeCell ref="C16:E16"/>
    <mergeCell ref="C17:E17"/>
    <mergeCell ref="C18:E18"/>
    <mergeCell ref="C19:E19"/>
    <mergeCell ref="C20:E20"/>
    <mergeCell ref="C25:E25"/>
    <mergeCell ref="C22:E22"/>
    <mergeCell ref="C23:E23"/>
    <mergeCell ref="C24:E24"/>
  </mergeCells>
  <phoneticPr fontId="14" type="noConversion"/>
  <pageMargins left="0.70866141732283472" right="0.70866141732283472" top="0.35433070866141736" bottom="0.35433070866141736"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I38"/>
  <sheetViews>
    <sheetView view="pageBreakPreview" topLeftCell="A22" zoomScale="85" zoomScaleNormal="100" zoomScaleSheetLayoutView="85" workbookViewId="0">
      <selection activeCell="C31" sqref="C31:F31"/>
    </sheetView>
  </sheetViews>
  <sheetFormatPr defaultRowHeight="15" x14ac:dyDescent="0.25"/>
  <cols>
    <col min="1" max="1" width="35.5703125" customWidth="1"/>
    <col min="2" max="2" width="3.140625" customWidth="1"/>
    <col min="3" max="3" width="45.42578125" customWidth="1"/>
    <col min="4" max="4" width="17.5703125" customWidth="1"/>
    <col min="5" max="5" width="15.7109375" customWidth="1"/>
  </cols>
  <sheetData>
    <row r="2" spans="1:9" ht="18.75" x14ac:dyDescent="0.25">
      <c r="A2" s="404" t="s">
        <v>46</v>
      </c>
      <c r="B2" s="404"/>
      <c r="C2" s="404"/>
      <c r="D2" s="404"/>
      <c r="E2" s="404"/>
      <c r="F2" s="404"/>
    </row>
    <row r="3" spans="1:9" ht="51.95" customHeight="1" x14ac:dyDescent="0.25">
      <c r="A3" s="447" t="s">
        <v>127</v>
      </c>
      <c r="B3" s="447"/>
      <c r="C3" s="447"/>
      <c r="D3" s="447"/>
      <c r="E3" s="447"/>
      <c r="F3" s="447"/>
    </row>
    <row r="4" spans="1:9" ht="22.5" x14ac:dyDescent="0.25">
      <c r="A4" s="405"/>
      <c r="B4" s="405"/>
      <c r="C4" s="405"/>
      <c r="D4" s="405"/>
      <c r="E4" s="405"/>
      <c r="F4" s="405"/>
    </row>
    <row r="5" spans="1:9" ht="18.75" x14ac:dyDescent="0.25">
      <c r="A5" s="404" t="s">
        <v>47</v>
      </c>
      <c r="B5" s="404"/>
      <c r="C5" s="404"/>
      <c r="D5" s="404"/>
      <c r="E5" s="404"/>
      <c r="F5" s="404"/>
    </row>
    <row r="6" spans="1:9" ht="18.75" x14ac:dyDescent="0.25">
      <c r="A6" s="404" t="s">
        <v>237</v>
      </c>
      <c r="B6" s="404"/>
      <c r="C6" s="404"/>
      <c r="D6" s="404"/>
      <c r="E6" s="404"/>
      <c r="F6" s="404"/>
    </row>
    <row r="7" spans="1:9" ht="22.5" x14ac:dyDescent="0.25">
      <c r="A7" s="405"/>
      <c r="B7" s="405"/>
      <c r="C7" s="405"/>
      <c r="D7" s="405"/>
      <c r="E7" s="405"/>
      <c r="F7" s="405"/>
    </row>
    <row r="8" spans="1:9" ht="22.5" x14ac:dyDescent="0.25">
      <c r="A8" s="7"/>
      <c r="B8" s="7"/>
    </row>
    <row r="9" spans="1:9" ht="57.75" customHeight="1" x14ac:dyDescent="0.3">
      <c r="A9" s="88" t="s">
        <v>56</v>
      </c>
      <c r="B9" s="172" t="s">
        <v>0</v>
      </c>
      <c r="C9" s="454" t="s">
        <v>281</v>
      </c>
      <c r="D9" s="441"/>
      <c r="E9" s="441"/>
      <c r="F9" s="442"/>
      <c r="I9" s="33"/>
    </row>
    <row r="10" spans="1:9" ht="23.25" customHeight="1" x14ac:dyDescent="0.25">
      <c r="A10" s="368" t="s">
        <v>57</v>
      </c>
      <c r="B10" s="111" t="s">
        <v>260</v>
      </c>
      <c r="C10" s="366" t="s">
        <v>262</v>
      </c>
      <c r="D10" s="366"/>
      <c r="E10" s="366"/>
      <c r="F10" s="367"/>
    </row>
    <row r="11" spans="1:9" ht="40.5" customHeight="1" x14ac:dyDescent="0.25">
      <c r="A11" s="368"/>
      <c r="B11" s="111" t="s">
        <v>261</v>
      </c>
      <c r="C11" s="366" t="s">
        <v>263</v>
      </c>
      <c r="D11" s="366"/>
      <c r="E11" s="366"/>
      <c r="F11" s="367"/>
    </row>
    <row r="12" spans="1:9" ht="38.25" customHeight="1" x14ac:dyDescent="0.25">
      <c r="A12" s="397" t="s">
        <v>58</v>
      </c>
      <c r="B12" s="110" t="s">
        <v>260</v>
      </c>
      <c r="C12" s="448" t="str">
        <f>'3. Пок.'!B21</f>
        <v>Количество пакетов данных дистанционного зондирования Земли, доступных на геоинформационном портале Мурманской области</v>
      </c>
      <c r="D12" s="448"/>
      <c r="E12" s="448"/>
      <c r="F12" s="449"/>
    </row>
    <row r="13" spans="1:9" ht="38.25" customHeight="1" x14ac:dyDescent="0.25">
      <c r="A13" s="398"/>
      <c r="B13" s="111" t="s">
        <v>261</v>
      </c>
      <c r="C13" s="461" t="s">
        <v>555</v>
      </c>
      <c r="D13" s="461"/>
      <c r="E13" s="461"/>
      <c r="F13" s="461"/>
    </row>
    <row r="14" spans="1:9" ht="33" customHeight="1" x14ac:dyDescent="0.25">
      <c r="A14" s="399"/>
      <c r="B14" s="112" t="s">
        <v>264</v>
      </c>
      <c r="C14" s="373" t="str">
        <f>'3. Пок.'!B23</f>
        <v>Доля муниципальных образований, покрытых сигналом высокоточного позиционирования на основе технологий ГЛОНАСС/GPS</v>
      </c>
      <c r="D14" s="373"/>
      <c r="E14" s="373"/>
      <c r="F14" s="374"/>
    </row>
    <row r="15" spans="1:9" ht="41.25" customHeight="1" x14ac:dyDescent="0.25">
      <c r="A15" s="12" t="s">
        <v>59</v>
      </c>
      <c r="B15" s="89"/>
      <c r="C15" s="450" t="s">
        <v>126</v>
      </c>
      <c r="D15" s="450"/>
      <c r="E15" s="450"/>
      <c r="F15" s="451"/>
    </row>
    <row r="16" spans="1:9" ht="15.75" x14ac:dyDescent="0.25">
      <c r="A16" s="397" t="s">
        <v>60</v>
      </c>
      <c r="B16" s="89"/>
      <c r="C16" s="108" t="s">
        <v>157</v>
      </c>
      <c r="D16" s="212">
        <f>D18</f>
        <v>60090</v>
      </c>
      <c r="E16" s="108" t="s">
        <v>148</v>
      </c>
      <c r="F16" s="109"/>
    </row>
    <row r="17" spans="1:6" ht="15.75" x14ac:dyDescent="0.25">
      <c r="A17" s="398"/>
      <c r="B17" s="89"/>
      <c r="C17" s="452" t="s">
        <v>158</v>
      </c>
      <c r="D17" s="452"/>
      <c r="E17" s="452"/>
      <c r="F17" s="453"/>
    </row>
    <row r="18" spans="1:6" ht="30.2" customHeight="1" x14ac:dyDescent="0.25">
      <c r="A18" s="398"/>
      <c r="B18" s="89"/>
      <c r="C18" s="193" t="s">
        <v>141</v>
      </c>
      <c r="D18" s="194">
        <f>D19+D20+D21+D22+D23+D24+D25</f>
        <v>60090</v>
      </c>
      <c r="E18" s="455" t="s">
        <v>140</v>
      </c>
      <c r="F18" s="456"/>
    </row>
    <row r="19" spans="1:6" ht="15.75" x14ac:dyDescent="0.25">
      <c r="A19" s="398"/>
      <c r="B19" s="90"/>
      <c r="C19" s="49" t="s">
        <v>142</v>
      </c>
      <c r="D19" s="20">
        <f>'10. План 2014-2020'!F447</f>
        <v>1836.4</v>
      </c>
      <c r="E19" s="18" t="s">
        <v>148</v>
      </c>
      <c r="F19" s="21"/>
    </row>
    <row r="20" spans="1:6" ht="15.75" x14ac:dyDescent="0.25">
      <c r="A20" s="398"/>
      <c r="B20" s="90"/>
      <c r="C20" s="49" t="s">
        <v>143</v>
      </c>
      <c r="D20" s="20">
        <f>'10. План 2014-2020'!F448</f>
        <v>1305.0999999999999</v>
      </c>
      <c r="E20" s="18" t="s">
        <v>148</v>
      </c>
      <c r="F20" s="21"/>
    </row>
    <row r="21" spans="1:6" ht="15" customHeight="1" x14ac:dyDescent="0.25">
      <c r="A21" s="398"/>
      <c r="B21" s="90"/>
      <c r="C21" s="49" t="s">
        <v>144</v>
      </c>
      <c r="D21" s="20">
        <f>'10. План 2014-2020'!F449</f>
        <v>1106.4000000000001</v>
      </c>
      <c r="E21" s="18" t="s">
        <v>148</v>
      </c>
      <c r="F21" s="21"/>
    </row>
    <row r="22" spans="1:6" ht="15" customHeight="1" x14ac:dyDescent="0.25">
      <c r="A22" s="398"/>
      <c r="B22" s="90"/>
      <c r="C22" s="49" t="s">
        <v>145</v>
      </c>
      <c r="D22" s="20">
        <f>'10. План 2014-2020'!F450</f>
        <v>12577.1</v>
      </c>
      <c r="E22" s="18" t="s">
        <v>148</v>
      </c>
      <c r="F22" s="21"/>
    </row>
    <row r="23" spans="1:6" ht="15" customHeight="1" x14ac:dyDescent="0.25">
      <c r="A23" s="398"/>
      <c r="B23" s="90"/>
      <c r="C23" s="49" t="s">
        <v>146</v>
      </c>
      <c r="D23" s="20">
        <f>'10. План 2014-2020'!F451</f>
        <v>11948</v>
      </c>
      <c r="E23" s="18" t="s">
        <v>148</v>
      </c>
      <c r="F23" s="21"/>
    </row>
    <row r="24" spans="1:6" ht="15" customHeight="1" x14ac:dyDescent="0.25">
      <c r="A24" s="398"/>
      <c r="B24" s="90"/>
      <c r="C24" s="49" t="s">
        <v>147</v>
      </c>
      <c r="D24" s="20">
        <f>'10. План 2014-2020'!F452</f>
        <v>15792</v>
      </c>
      <c r="E24" s="18" t="s">
        <v>148</v>
      </c>
      <c r="F24" s="21"/>
    </row>
    <row r="25" spans="1:6" ht="15" customHeight="1" x14ac:dyDescent="0.25">
      <c r="A25" s="399"/>
      <c r="B25" s="90"/>
      <c r="C25" s="49" t="s">
        <v>149</v>
      </c>
      <c r="D25" s="20">
        <f>'10. План 2014-2020'!F453</f>
        <v>15525</v>
      </c>
      <c r="E25" s="18" t="s">
        <v>217</v>
      </c>
      <c r="F25" s="21"/>
    </row>
    <row r="26" spans="1:6" ht="24" customHeight="1" x14ac:dyDescent="0.25">
      <c r="A26" s="397" t="s">
        <v>63</v>
      </c>
      <c r="B26" s="110" t="s">
        <v>260</v>
      </c>
      <c r="C26" s="369" t="s">
        <v>269</v>
      </c>
      <c r="D26" s="369"/>
      <c r="E26" s="369"/>
      <c r="F26" s="370"/>
    </row>
    <row r="27" spans="1:6" ht="63" customHeight="1" x14ac:dyDescent="0.25">
      <c r="A27" s="398"/>
      <c r="B27" s="111" t="s">
        <v>261</v>
      </c>
      <c r="C27" s="366" t="s">
        <v>270</v>
      </c>
      <c r="D27" s="366"/>
      <c r="E27" s="366"/>
      <c r="F27" s="367"/>
    </row>
    <row r="28" spans="1:6" ht="39" customHeight="1" x14ac:dyDescent="0.25">
      <c r="A28" s="398"/>
      <c r="B28" s="111" t="s">
        <v>264</v>
      </c>
      <c r="C28" s="459" t="s">
        <v>664</v>
      </c>
      <c r="D28" s="459"/>
      <c r="E28" s="459"/>
      <c r="F28" s="460"/>
    </row>
    <row r="29" spans="1:6" ht="43.5" customHeight="1" x14ac:dyDescent="0.25">
      <c r="A29" s="398"/>
      <c r="B29" s="111" t="s">
        <v>265</v>
      </c>
      <c r="C29" s="366" t="s">
        <v>238</v>
      </c>
      <c r="D29" s="366"/>
      <c r="E29" s="366"/>
      <c r="F29" s="367"/>
    </row>
    <row r="30" spans="1:6" ht="33" customHeight="1" x14ac:dyDescent="0.25">
      <c r="A30" s="398"/>
      <c r="B30" s="111" t="s">
        <v>266</v>
      </c>
      <c r="C30" s="430" t="s">
        <v>271</v>
      </c>
      <c r="D30" s="430"/>
      <c r="E30" s="430"/>
      <c r="F30" s="431"/>
    </row>
    <row r="31" spans="1:6" ht="54" customHeight="1" x14ac:dyDescent="0.25">
      <c r="A31" s="398"/>
      <c r="B31" s="111" t="s">
        <v>267</v>
      </c>
      <c r="C31" s="430" t="s">
        <v>272</v>
      </c>
      <c r="D31" s="430"/>
      <c r="E31" s="430"/>
      <c r="F31" s="431"/>
    </row>
    <row r="32" spans="1:6" ht="36.75" customHeight="1" x14ac:dyDescent="0.25">
      <c r="A32" s="399"/>
      <c r="B32" s="112" t="s">
        <v>268</v>
      </c>
      <c r="C32" s="373" t="s">
        <v>128</v>
      </c>
      <c r="D32" s="373"/>
      <c r="E32" s="373"/>
      <c r="F32" s="374"/>
    </row>
    <row r="33" spans="1:6" ht="33.75" customHeight="1" x14ac:dyDescent="0.25">
      <c r="A33" s="12" t="s">
        <v>61</v>
      </c>
      <c r="B33" s="368" t="s">
        <v>80</v>
      </c>
      <c r="C33" s="441"/>
      <c r="D33" s="441"/>
      <c r="E33" s="441"/>
      <c r="F33" s="442"/>
    </row>
    <row r="34" spans="1:6" ht="77.25" customHeight="1" x14ac:dyDescent="0.25">
      <c r="A34" s="12" t="s">
        <v>62</v>
      </c>
      <c r="B34" s="458" t="str">
        <f>'10. План 2014-2020'!K446</f>
        <v>Комитет по развитию информационных технологий и связи Мурманской области, Министерство имущественных отношений Мурманской области, Министерство природных ресурсов и экологии Мурманской области,  Министерство строительства и территориального развития Мурманской области, Комитет по обеспечению безопасности населения Мурманской области, Комитет рыбохозяйственного комплекса Мурманской области</v>
      </c>
      <c r="C34" s="441"/>
      <c r="D34" s="441"/>
      <c r="E34" s="441"/>
      <c r="F34" s="442"/>
    </row>
    <row r="35" spans="1:6" x14ac:dyDescent="0.25">
      <c r="A35" s="8"/>
      <c r="B35" s="8"/>
    </row>
    <row r="38" spans="1:6" ht="110.45" customHeight="1" x14ac:dyDescent="0.25">
      <c r="A38" s="457"/>
      <c r="B38" s="457"/>
      <c r="C38" s="457"/>
      <c r="D38" s="457"/>
      <c r="E38" s="457"/>
      <c r="F38" s="457"/>
    </row>
  </sheetData>
  <mergeCells count="29">
    <mergeCell ref="C11:F11"/>
    <mergeCell ref="E18:F18"/>
    <mergeCell ref="C30:F30"/>
    <mergeCell ref="A38:F38"/>
    <mergeCell ref="C26:F26"/>
    <mergeCell ref="A26:A32"/>
    <mergeCell ref="B33:F33"/>
    <mergeCell ref="B34:F34"/>
    <mergeCell ref="C32:F32"/>
    <mergeCell ref="C31:F31"/>
    <mergeCell ref="C28:F28"/>
    <mergeCell ref="C29:F29"/>
    <mergeCell ref="C13:F13"/>
    <mergeCell ref="A2:F2"/>
    <mergeCell ref="A3:F3"/>
    <mergeCell ref="A4:F4"/>
    <mergeCell ref="C27:F27"/>
    <mergeCell ref="A16:A25"/>
    <mergeCell ref="C12:F12"/>
    <mergeCell ref="C14:F14"/>
    <mergeCell ref="C15:F15"/>
    <mergeCell ref="A5:F5"/>
    <mergeCell ref="A6:F6"/>
    <mergeCell ref="A7:F7"/>
    <mergeCell ref="C17:F17"/>
    <mergeCell ref="A10:A11"/>
    <mergeCell ref="A12:A14"/>
    <mergeCell ref="C9:F9"/>
    <mergeCell ref="C10:F10"/>
  </mergeCells>
  <phoneticPr fontId="14" type="noConversion"/>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V34"/>
  <sheetViews>
    <sheetView zoomScale="85" zoomScaleNormal="85" workbookViewId="0">
      <pane ySplit="6" topLeftCell="A10" activePane="bottomLeft" state="frozen"/>
      <selection pane="bottomLeft" activeCell="B22" sqref="B22"/>
    </sheetView>
  </sheetViews>
  <sheetFormatPr defaultRowHeight="15" x14ac:dyDescent="0.25"/>
  <cols>
    <col min="1" max="1" width="5.85546875" style="99" customWidth="1"/>
    <col min="2" max="2" width="36.5703125" customWidth="1"/>
    <col min="3" max="3" width="12" style="6" customWidth="1"/>
    <col min="4" max="4" width="8" style="6" customWidth="1"/>
    <col min="5" max="21" width="5" customWidth="1"/>
    <col min="22" max="22" width="21.140625" customWidth="1"/>
  </cols>
  <sheetData>
    <row r="1" spans="1:22" ht="15.75" x14ac:dyDescent="0.25">
      <c r="A1" s="96"/>
      <c r="B1" s="97"/>
      <c r="C1" s="98"/>
      <c r="D1" s="98"/>
      <c r="E1" s="97"/>
      <c r="F1" s="97"/>
      <c r="G1" s="97"/>
      <c r="H1" s="97"/>
      <c r="I1" s="97"/>
      <c r="J1" s="97"/>
      <c r="K1" s="97"/>
      <c r="L1" s="97"/>
      <c r="M1" s="97"/>
      <c r="N1" s="97"/>
      <c r="O1" s="97"/>
      <c r="P1" s="97"/>
      <c r="Q1" s="97"/>
      <c r="V1" s="213" t="s">
        <v>239</v>
      </c>
    </row>
    <row r="2" spans="1:22" x14ac:dyDescent="0.25">
      <c r="A2" s="467" t="s">
        <v>240</v>
      </c>
      <c r="B2" s="467"/>
      <c r="C2" s="467"/>
      <c r="D2" s="467"/>
      <c r="E2" s="467"/>
      <c r="F2" s="467"/>
      <c r="G2" s="467"/>
      <c r="H2" s="467"/>
      <c r="I2" s="467"/>
      <c r="J2" s="467"/>
      <c r="K2" s="467"/>
      <c r="L2" s="467"/>
      <c r="M2" s="467"/>
      <c r="N2" s="467"/>
      <c r="O2" s="467"/>
      <c r="P2" s="467"/>
      <c r="Q2" s="467"/>
      <c r="R2" s="467"/>
      <c r="S2" s="467"/>
      <c r="T2" s="467"/>
      <c r="U2" s="467"/>
      <c r="V2" s="467"/>
    </row>
    <row r="4" spans="1:22" x14ac:dyDescent="0.25">
      <c r="A4" s="468" t="s">
        <v>32</v>
      </c>
      <c r="B4" s="469" t="s">
        <v>241</v>
      </c>
      <c r="C4" s="469" t="s">
        <v>33</v>
      </c>
      <c r="D4" s="469" t="s">
        <v>242</v>
      </c>
      <c r="E4" s="469" t="s">
        <v>243</v>
      </c>
      <c r="F4" s="469"/>
      <c r="G4" s="469"/>
      <c r="H4" s="469"/>
      <c r="I4" s="469"/>
      <c r="J4" s="469"/>
      <c r="K4" s="469"/>
      <c r="L4" s="469"/>
      <c r="M4" s="469"/>
      <c r="N4" s="469"/>
      <c r="O4" s="469"/>
      <c r="P4" s="469"/>
      <c r="Q4" s="469"/>
      <c r="R4" s="469"/>
      <c r="S4" s="469"/>
      <c r="T4" s="469"/>
      <c r="U4" s="469"/>
      <c r="V4" s="470" t="s">
        <v>70</v>
      </c>
    </row>
    <row r="5" spans="1:22" x14ac:dyDescent="0.25">
      <c r="A5" s="468"/>
      <c r="B5" s="469"/>
      <c r="C5" s="469"/>
      <c r="D5" s="469"/>
      <c r="E5" s="13">
        <v>2012</v>
      </c>
      <c r="F5" s="472">
        <v>2013</v>
      </c>
      <c r="G5" s="473"/>
      <c r="H5" s="474">
        <v>2014</v>
      </c>
      <c r="I5" s="474"/>
      <c r="J5" s="474">
        <v>2015</v>
      </c>
      <c r="K5" s="474"/>
      <c r="L5" s="474">
        <v>2016</v>
      </c>
      <c r="M5" s="474"/>
      <c r="N5" s="474">
        <v>2017</v>
      </c>
      <c r="O5" s="474"/>
      <c r="P5" s="474">
        <v>2018</v>
      </c>
      <c r="Q5" s="474"/>
      <c r="R5" s="474">
        <v>2019</v>
      </c>
      <c r="S5" s="474"/>
      <c r="T5" s="474">
        <v>2020</v>
      </c>
      <c r="U5" s="474"/>
      <c r="V5" s="471"/>
    </row>
    <row r="6" spans="1:22" ht="21.75" customHeight="1" x14ac:dyDescent="0.25">
      <c r="A6" s="468"/>
      <c r="B6" s="470"/>
      <c r="C6" s="470"/>
      <c r="D6" s="470"/>
      <c r="E6" s="92" t="s">
        <v>34</v>
      </c>
      <c r="F6" s="92" t="s">
        <v>35</v>
      </c>
      <c r="G6" s="92" t="s">
        <v>34</v>
      </c>
      <c r="H6" s="92" t="s">
        <v>35</v>
      </c>
      <c r="I6" s="92" t="s">
        <v>34</v>
      </c>
      <c r="J6" s="92" t="s">
        <v>35</v>
      </c>
      <c r="K6" s="234"/>
      <c r="L6" s="92" t="s">
        <v>35</v>
      </c>
      <c r="M6" s="234"/>
      <c r="N6" s="92" t="s">
        <v>35</v>
      </c>
      <c r="O6" s="234"/>
      <c r="P6" s="92" t="s">
        <v>35</v>
      </c>
      <c r="Q6" s="234"/>
      <c r="R6" s="92" t="s">
        <v>35</v>
      </c>
      <c r="S6" s="234"/>
      <c r="T6" s="92" t="s">
        <v>35</v>
      </c>
      <c r="U6" s="234"/>
      <c r="V6" s="471"/>
    </row>
    <row r="7" spans="1:22" x14ac:dyDescent="0.25">
      <c r="A7" s="104"/>
      <c r="B7" s="464" t="s">
        <v>155</v>
      </c>
      <c r="C7" s="464"/>
      <c r="D7" s="464"/>
      <c r="E7" s="464"/>
      <c r="F7" s="464"/>
      <c r="G7" s="464"/>
      <c r="H7" s="464"/>
      <c r="I7" s="464"/>
      <c r="J7" s="464"/>
      <c r="K7" s="464"/>
      <c r="L7" s="464"/>
      <c r="M7" s="464"/>
      <c r="N7" s="464"/>
      <c r="O7" s="464"/>
      <c r="P7" s="464"/>
      <c r="Q7" s="464"/>
      <c r="R7" s="464"/>
      <c r="S7" s="464"/>
      <c r="T7" s="464"/>
      <c r="U7" s="464"/>
      <c r="V7" s="464"/>
    </row>
    <row r="8" spans="1:22" ht="51" x14ac:dyDescent="0.25">
      <c r="A8" s="104" t="s">
        <v>244</v>
      </c>
      <c r="B8" s="14" t="s">
        <v>103</v>
      </c>
      <c r="C8" s="29" t="s">
        <v>101</v>
      </c>
      <c r="D8" s="105" t="s">
        <v>245</v>
      </c>
      <c r="E8" s="29" t="s">
        <v>0</v>
      </c>
      <c r="F8" s="14">
        <v>30</v>
      </c>
      <c r="G8" s="14">
        <v>30</v>
      </c>
      <c r="H8" s="14">
        <v>35</v>
      </c>
      <c r="I8" s="338">
        <v>35</v>
      </c>
      <c r="J8" s="14">
        <v>40</v>
      </c>
      <c r="K8" s="14"/>
      <c r="L8" s="14">
        <v>50</v>
      </c>
      <c r="M8" s="14"/>
      <c r="N8" s="14">
        <v>60</v>
      </c>
      <c r="O8" s="14"/>
      <c r="P8" s="14">
        <v>70</v>
      </c>
      <c r="Q8" s="14"/>
      <c r="R8" s="14">
        <v>70</v>
      </c>
      <c r="S8" s="14"/>
      <c r="T8" s="14">
        <v>70</v>
      </c>
      <c r="U8" s="14"/>
      <c r="V8" s="14" t="s">
        <v>80</v>
      </c>
    </row>
    <row r="9" spans="1:22" ht="63.75" x14ac:dyDescent="0.25">
      <c r="A9" s="104" t="s">
        <v>246</v>
      </c>
      <c r="B9" s="15" t="s">
        <v>104</v>
      </c>
      <c r="C9" s="13" t="s">
        <v>105</v>
      </c>
      <c r="D9" s="238" t="s">
        <v>252</v>
      </c>
      <c r="E9" s="13" t="s">
        <v>0</v>
      </c>
      <c r="F9" s="15">
        <v>30</v>
      </c>
      <c r="G9" s="15">
        <v>24</v>
      </c>
      <c r="H9" s="15">
        <v>15</v>
      </c>
      <c r="I9" s="15">
        <v>13.9</v>
      </c>
      <c r="J9" s="15">
        <v>15</v>
      </c>
      <c r="K9" s="15"/>
      <c r="L9" s="15">
        <v>15</v>
      </c>
      <c r="M9" s="15"/>
      <c r="N9" s="15">
        <v>15</v>
      </c>
      <c r="O9" s="15"/>
      <c r="P9" s="15">
        <v>15</v>
      </c>
      <c r="Q9" s="15"/>
      <c r="R9" s="15">
        <v>15</v>
      </c>
      <c r="S9" s="15"/>
      <c r="T9" s="15">
        <v>15</v>
      </c>
      <c r="U9" s="15"/>
      <c r="V9" s="14" t="s">
        <v>80</v>
      </c>
    </row>
    <row r="10" spans="1:22" ht="63.75" x14ac:dyDescent="0.25">
      <c r="A10" s="104" t="s">
        <v>248</v>
      </c>
      <c r="B10" s="25" t="s">
        <v>236</v>
      </c>
      <c r="C10" s="92" t="s">
        <v>101</v>
      </c>
      <c r="D10" s="105" t="s">
        <v>245</v>
      </c>
      <c r="E10" s="92" t="s">
        <v>0</v>
      </c>
      <c r="F10" s="92" t="s">
        <v>0</v>
      </c>
      <c r="G10" s="92" t="s">
        <v>0</v>
      </c>
      <c r="H10" s="25">
        <v>10</v>
      </c>
      <c r="I10" s="25">
        <v>10</v>
      </c>
      <c r="J10" s="25">
        <v>20</v>
      </c>
      <c r="K10" s="25"/>
      <c r="L10" s="25">
        <v>30</v>
      </c>
      <c r="M10" s="25"/>
      <c r="N10" s="25">
        <v>50</v>
      </c>
      <c r="O10" s="25"/>
      <c r="P10" s="25">
        <v>70</v>
      </c>
      <c r="Q10" s="25"/>
      <c r="R10" s="25">
        <v>90</v>
      </c>
      <c r="S10" s="25"/>
      <c r="T10" s="25">
        <v>100</v>
      </c>
      <c r="U10" s="25"/>
      <c r="V10" s="14" t="s">
        <v>80</v>
      </c>
    </row>
    <row r="11" spans="1:22" x14ac:dyDescent="0.25">
      <c r="A11" s="104">
        <v>1</v>
      </c>
      <c r="B11" s="464" t="s">
        <v>94</v>
      </c>
      <c r="C11" s="464"/>
      <c r="D11" s="464"/>
      <c r="E11" s="464"/>
      <c r="F11" s="464"/>
      <c r="G11" s="464"/>
      <c r="H11" s="464"/>
      <c r="I11" s="464"/>
      <c r="J11" s="464"/>
      <c r="K11" s="464"/>
      <c r="L11" s="464"/>
      <c r="M11" s="464"/>
      <c r="N11" s="464"/>
      <c r="O11" s="464"/>
      <c r="P11" s="464"/>
      <c r="Q11" s="464"/>
      <c r="R11" s="464"/>
      <c r="S11" s="464"/>
      <c r="T11" s="464"/>
      <c r="U11" s="464"/>
      <c r="V11" s="464"/>
    </row>
    <row r="12" spans="1:22" ht="54.75" customHeight="1" x14ac:dyDescent="0.25">
      <c r="A12" s="27" t="s">
        <v>24</v>
      </c>
      <c r="B12" s="14" t="s">
        <v>552</v>
      </c>
      <c r="C12" s="29" t="s">
        <v>101</v>
      </c>
      <c r="D12" s="106" t="s">
        <v>245</v>
      </c>
      <c r="E12" s="107" t="s">
        <v>0</v>
      </c>
      <c r="F12" s="13" t="s">
        <v>0</v>
      </c>
      <c r="G12" s="13" t="s">
        <v>0</v>
      </c>
      <c r="H12" s="15">
        <v>13</v>
      </c>
      <c r="I12" s="15">
        <v>13</v>
      </c>
      <c r="J12" s="15">
        <v>20</v>
      </c>
      <c r="K12" s="15"/>
      <c r="L12" s="15">
        <v>25</v>
      </c>
      <c r="M12" s="15"/>
      <c r="N12" s="15">
        <v>30</v>
      </c>
      <c r="O12" s="15"/>
      <c r="P12" s="15">
        <v>35</v>
      </c>
      <c r="Q12" s="15"/>
      <c r="R12" s="15">
        <v>40</v>
      </c>
      <c r="S12" s="15"/>
      <c r="T12" s="15">
        <v>45</v>
      </c>
      <c r="U12" s="15"/>
      <c r="V12" s="14" t="s">
        <v>80</v>
      </c>
    </row>
    <row r="13" spans="1:22" ht="59.25" customHeight="1" x14ac:dyDescent="0.25">
      <c r="A13" s="27" t="s">
        <v>25</v>
      </c>
      <c r="B13" s="237" t="s">
        <v>543</v>
      </c>
      <c r="C13" s="236" t="s">
        <v>101</v>
      </c>
      <c r="D13" s="106" t="s">
        <v>245</v>
      </c>
      <c r="E13" s="15">
        <v>18</v>
      </c>
      <c r="F13" s="15">
        <v>30</v>
      </c>
      <c r="G13" s="15">
        <v>34</v>
      </c>
      <c r="H13" s="15">
        <v>50</v>
      </c>
      <c r="I13" s="15">
        <v>60.6</v>
      </c>
      <c r="J13" s="15">
        <v>90</v>
      </c>
      <c r="K13" s="15"/>
      <c r="L13" s="15">
        <v>90</v>
      </c>
      <c r="M13" s="15"/>
      <c r="N13" s="15">
        <v>90</v>
      </c>
      <c r="O13" s="15"/>
      <c r="P13" s="15">
        <v>90</v>
      </c>
      <c r="Q13" s="15"/>
      <c r="R13" s="15">
        <v>90</v>
      </c>
      <c r="S13" s="15"/>
      <c r="T13" s="15">
        <v>90</v>
      </c>
      <c r="U13" s="15"/>
      <c r="V13" s="237" t="s">
        <v>80</v>
      </c>
    </row>
    <row r="14" spans="1:22" ht="56.25" customHeight="1" x14ac:dyDescent="0.25">
      <c r="A14" s="27" t="s">
        <v>68</v>
      </c>
      <c r="B14" s="338" t="s">
        <v>544</v>
      </c>
      <c r="C14" s="29" t="s">
        <v>101</v>
      </c>
      <c r="D14" s="106" t="s">
        <v>245</v>
      </c>
      <c r="E14" s="15">
        <v>70</v>
      </c>
      <c r="F14" s="15">
        <v>72</v>
      </c>
      <c r="G14" s="15">
        <v>72</v>
      </c>
      <c r="H14" s="15">
        <v>75</v>
      </c>
      <c r="I14" s="15">
        <v>94.7</v>
      </c>
      <c r="J14" s="15">
        <v>85</v>
      </c>
      <c r="K14" s="15"/>
      <c r="L14" s="15">
        <v>87</v>
      </c>
      <c r="M14" s="15"/>
      <c r="N14" s="15">
        <v>90</v>
      </c>
      <c r="O14" s="15"/>
      <c r="P14" s="15">
        <v>90</v>
      </c>
      <c r="Q14" s="15"/>
      <c r="R14" s="15">
        <v>90</v>
      </c>
      <c r="S14" s="15"/>
      <c r="T14" s="15">
        <v>90</v>
      </c>
      <c r="U14" s="15"/>
      <c r="V14" s="14" t="s">
        <v>80</v>
      </c>
    </row>
    <row r="15" spans="1:22" ht="66" customHeight="1" x14ac:dyDescent="0.25">
      <c r="A15" s="27" t="s">
        <v>129</v>
      </c>
      <c r="B15" s="14" t="s">
        <v>545</v>
      </c>
      <c r="C15" s="29" t="s">
        <v>101</v>
      </c>
      <c r="D15" s="106" t="s">
        <v>245</v>
      </c>
      <c r="E15" s="15">
        <v>20</v>
      </c>
      <c r="F15" s="15">
        <v>20.5</v>
      </c>
      <c r="G15" s="15">
        <v>32.799999999999997</v>
      </c>
      <c r="H15" s="15">
        <v>23</v>
      </c>
      <c r="I15" s="15">
        <v>96.2</v>
      </c>
      <c r="J15" s="15">
        <v>95</v>
      </c>
      <c r="K15" s="15"/>
      <c r="L15" s="15">
        <v>95</v>
      </c>
      <c r="M15" s="15"/>
      <c r="N15" s="15">
        <v>95</v>
      </c>
      <c r="O15" s="15"/>
      <c r="P15" s="15">
        <v>95</v>
      </c>
      <c r="Q15" s="15"/>
      <c r="R15" s="15">
        <v>95</v>
      </c>
      <c r="S15" s="15"/>
      <c r="T15" s="15">
        <v>95</v>
      </c>
      <c r="U15" s="15"/>
      <c r="V15" s="14" t="s">
        <v>102</v>
      </c>
    </row>
    <row r="16" spans="1:22" ht="63" customHeight="1" x14ac:dyDescent="0.25">
      <c r="A16" s="27" t="s">
        <v>190</v>
      </c>
      <c r="B16" s="233" t="s">
        <v>546</v>
      </c>
      <c r="C16" s="29" t="s">
        <v>101</v>
      </c>
      <c r="D16" s="106" t="s">
        <v>245</v>
      </c>
      <c r="E16" s="15">
        <v>52.8</v>
      </c>
      <c r="F16" s="15">
        <v>65</v>
      </c>
      <c r="G16" s="15">
        <v>55.5</v>
      </c>
      <c r="H16" s="15">
        <v>50</v>
      </c>
      <c r="I16" s="15">
        <v>49</v>
      </c>
      <c r="J16" s="15">
        <v>50</v>
      </c>
      <c r="K16" s="15"/>
      <c r="L16" s="15">
        <v>50</v>
      </c>
      <c r="M16" s="15"/>
      <c r="N16" s="15">
        <v>50</v>
      </c>
      <c r="O16" s="15"/>
      <c r="P16" s="15">
        <v>50</v>
      </c>
      <c r="Q16" s="15"/>
      <c r="R16" s="15">
        <v>50</v>
      </c>
      <c r="S16" s="15"/>
      <c r="T16" s="15">
        <v>50</v>
      </c>
      <c r="U16" s="15"/>
      <c r="V16" s="14" t="s">
        <v>102</v>
      </c>
    </row>
    <row r="17" spans="1:22" ht="63" customHeight="1" x14ac:dyDescent="0.25">
      <c r="A17" s="27" t="s">
        <v>195</v>
      </c>
      <c r="B17" s="233" t="s">
        <v>547</v>
      </c>
      <c r="C17" s="29" t="s">
        <v>101</v>
      </c>
      <c r="D17" s="106" t="s">
        <v>245</v>
      </c>
      <c r="E17" s="15">
        <v>80.099999999999994</v>
      </c>
      <c r="F17" s="15">
        <v>80.099999999999994</v>
      </c>
      <c r="G17" s="15">
        <v>80.099999999999994</v>
      </c>
      <c r="H17" s="15">
        <v>80.3</v>
      </c>
      <c r="I17" s="15">
        <v>80.3</v>
      </c>
      <c r="J17" s="15">
        <v>80.400000000000006</v>
      </c>
      <c r="K17" s="15"/>
      <c r="L17" s="15">
        <v>80.5</v>
      </c>
      <c r="M17" s="15"/>
      <c r="N17" s="15">
        <v>80.599999999999994</v>
      </c>
      <c r="O17" s="15"/>
      <c r="P17" s="15">
        <v>80.7</v>
      </c>
      <c r="Q17" s="15"/>
      <c r="R17" s="15">
        <v>80.8</v>
      </c>
      <c r="S17" s="15"/>
      <c r="T17" s="15">
        <v>80.900000000000006</v>
      </c>
      <c r="U17" s="15"/>
      <c r="V17" s="14" t="s">
        <v>80</v>
      </c>
    </row>
    <row r="18" spans="1:22" ht="66" customHeight="1" x14ac:dyDescent="0.25">
      <c r="A18" s="27" t="s">
        <v>443</v>
      </c>
      <c r="B18" s="233" t="s">
        <v>548</v>
      </c>
      <c r="C18" s="29" t="s">
        <v>101</v>
      </c>
      <c r="D18" s="106" t="s">
        <v>245</v>
      </c>
      <c r="E18" s="15">
        <v>99</v>
      </c>
      <c r="F18" s="15">
        <v>99</v>
      </c>
      <c r="G18" s="15">
        <v>99</v>
      </c>
      <c r="H18" s="15">
        <v>99</v>
      </c>
      <c r="I18" s="15">
        <v>99</v>
      </c>
      <c r="J18" s="15">
        <v>99</v>
      </c>
      <c r="K18" s="15"/>
      <c r="L18" s="15">
        <v>99</v>
      </c>
      <c r="M18" s="15"/>
      <c r="N18" s="15">
        <v>99</v>
      </c>
      <c r="O18" s="15"/>
      <c r="P18" s="15">
        <v>99</v>
      </c>
      <c r="Q18" s="15"/>
      <c r="R18" s="15">
        <v>99</v>
      </c>
      <c r="S18" s="15"/>
      <c r="T18" s="15">
        <v>99</v>
      </c>
      <c r="U18" s="15"/>
      <c r="V18" s="14" t="s">
        <v>80</v>
      </c>
    </row>
    <row r="19" spans="1:22" s="225" customFormat="1" ht="63.75" customHeight="1" x14ac:dyDescent="0.25">
      <c r="A19" s="27" t="s">
        <v>485</v>
      </c>
      <c r="B19" s="233" t="s">
        <v>549</v>
      </c>
      <c r="C19" s="29" t="s">
        <v>101</v>
      </c>
      <c r="D19" s="106" t="s">
        <v>245</v>
      </c>
      <c r="E19" s="15">
        <v>0</v>
      </c>
      <c r="F19" s="15">
        <v>0</v>
      </c>
      <c r="G19" s="15">
        <v>0</v>
      </c>
      <c r="H19" s="15">
        <v>0</v>
      </c>
      <c r="I19" s="15">
        <v>0</v>
      </c>
      <c r="J19" s="15">
        <v>88</v>
      </c>
      <c r="K19" s="15"/>
      <c r="L19" s="15">
        <v>100</v>
      </c>
      <c r="M19" s="15"/>
      <c r="N19" s="15">
        <v>100</v>
      </c>
      <c r="O19" s="15"/>
      <c r="P19" s="15">
        <v>100</v>
      </c>
      <c r="Q19" s="15"/>
      <c r="R19" s="15">
        <v>100</v>
      </c>
      <c r="S19" s="15"/>
      <c r="T19" s="15">
        <v>100</v>
      </c>
      <c r="U19" s="15"/>
      <c r="V19" s="14" t="s">
        <v>80</v>
      </c>
    </row>
    <row r="20" spans="1:22" ht="26.25" customHeight="1" x14ac:dyDescent="0.25">
      <c r="A20" s="310">
        <v>2</v>
      </c>
      <c r="B20" s="464" t="s">
        <v>130</v>
      </c>
      <c r="C20" s="464"/>
      <c r="D20" s="464"/>
      <c r="E20" s="464"/>
      <c r="F20" s="464"/>
      <c r="G20" s="464"/>
      <c r="H20" s="464"/>
      <c r="I20" s="464"/>
      <c r="J20" s="464"/>
      <c r="K20" s="464"/>
      <c r="L20" s="464"/>
      <c r="M20" s="464"/>
      <c r="N20" s="464"/>
      <c r="O20" s="464"/>
      <c r="P20" s="464"/>
      <c r="Q20" s="464"/>
      <c r="R20" s="464"/>
      <c r="S20" s="464"/>
      <c r="T20" s="464"/>
      <c r="U20" s="464"/>
      <c r="V20" s="464"/>
    </row>
    <row r="21" spans="1:22" ht="51" x14ac:dyDescent="0.25">
      <c r="A21" s="310" t="s">
        <v>29</v>
      </c>
      <c r="B21" s="313" t="s">
        <v>550</v>
      </c>
      <c r="C21" s="312" t="s">
        <v>442</v>
      </c>
      <c r="D21" s="106" t="s">
        <v>245</v>
      </c>
      <c r="E21" s="311" t="s">
        <v>0</v>
      </c>
      <c r="F21" s="311" t="s">
        <v>0</v>
      </c>
      <c r="G21" s="311" t="s">
        <v>0</v>
      </c>
      <c r="H21" s="311" t="s">
        <v>0</v>
      </c>
      <c r="I21" s="311" t="s">
        <v>0</v>
      </c>
      <c r="J21" s="15">
        <v>10</v>
      </c>
      <c r="K21" s="15"/>
      <c r="L21" s="15">
        <v>30</v>
      </c>
      <c r="M21" s="15"/>
      <c r="N21" s="15">
        <v>50</v>
      </c>
      <c r="O21" s="15"/>
      <c r="P21" s="15">
        <v>70</v>
      </c>
      <c r="Q21" s="15"/>
      <c r="R21" s="15">
        <v>95</v>
      </c>
      <c r="S21" s="15"/>
      <c r="T21" s="15">
        <v>120</v>
      </c>
      <c r="U21" s="15"/>
      <c r="V21" s="313" t="s">
        <v>80</v>
      </c>
    </row>
    <row r="22" spans="1:22" ht="51" x14ac:dyDescent="0.25">
      <c r="A22" s="345" t="s">
        <v>559</v>
      </c>
      <c r="B22" s="258" t="s">
        <v>555</v>
      </c>
      <c r="C22" s="312" t="s">
        <v>101</v>
      </c>
      <c r="D22" s="106" t="s">
        <v>245</v>
      </c>
      <c r="E22" s="311" t="s">
        <v>0</v>
      </c>
      <c r="F22" s="311">
        <v>7</v>
      </c>
      <c r="G22" s="311">
        <v>7</v>
      </c>
      <c r="H22" s="311">
        <v>10</v>
      </c>
      <c r="I22" s="311">
        <v>10</v>
      </c>
      <c r="J22" s="15">
        <v>15</v>
      </c>
      <c r="K22" s="15"/>
      <c r="L22" s="15">
        <v>23</v>
      </c>
      <c r="M22" s="15"/>
      <c r="N22" s="15">
        <v>34</v>
      </c>
      <c r="O22" s="15"/>
      <c r="P22" s="15">
        <v>45</v>
      </c>
      <c r="Q22" s="15"/>
      <c r="R22" s="15">
        <v>60</v>
      </c>
      <c r="S22" s="15"/>
      <c r="T22" s="15">
        <v>75</v>
      </c>
      <c r="U22" s="15"/>
      <c r="V22" s="313" t="s">
        <v>80</v>
      </c>
    </row>
    <row r="23" spans="1:22" ht="51" x14ac:dyDescent="0.25">
      <c r="A23" s="310" t="s">
        <v>560</v>
      </c>
      <c r="B23" s="313" t="s">
        <v>551</v>
      </c>
      <c r="C23" s="312" t="s">
        <v>101</v>
      </c>
      <c r="D23" s="106" t="s">
        <v>245</v>
      </c>
      <c r="E23" s="311" t="s">
        <v>0</v>
      </c>
      <c r="F23" s="311" t="s">
        <v>0</v>
      </c>
      <c r="G23" s="311" t="s">
        <v>0</v>
      </c>
      <c r="H23" s="311" t="s">
        <v>0</v>
      </c>
      <c r="I23" s="311" t="s">
        <v>0</v>
      </c>
      <c r="J23" s="311" t="s">
        <v>0</v>
      </c>
      <c r="K23" s="311"/>
      <c r="L23" s="15">
        <v>20</v>
      </c>
      <c r="M23" s="15"/>
      <c r="N23" s="15">
        <v>40</v>
      </c>
      <c r="O23" s="15"/>
      <c r="P23" s="15">
        <v>60</v>
      </c>
      <c r="Q23" s="15"/>
      <c r="R23" s="15">
        <v>80</v>
      </c>
      <c r="S23" s="15"/>
      <c r="T23" s="15">
        <v>100</v>
      </c>
      <c r="U23" s="15"/>
      <c r="V23" s="313" t="s">
        <v>80</v>
      </c>
    </row>
    <row r="25" spans="1:22" x14ac:dyDescent="0.25">
      <c r="A25" s="465" t="s">
        <v>250</v>
      </c>
      <c r="B25" s="465"/>
      <c r="C25" s="465"/>
      <c r="D25" s="465"/>
      <c r="E25" s="465"/>
      <c r="F25" s="465"/>
      <c r="G25" s="465"/>
      <c r="H25" s="465"/>
      <c r="I25" s="465"/>
      <c r="J25" s="465"/>
      <c r="K25" s="465"/>
      <c r="L25" s="465"/>
      <c r="M25" s="465"/>
      <c r="N25" s="465"/>
      <c r="O25" s="465"/>
      <c r="P25" s="465"/>
      <c r="Q25" s="465"/>
      <c r="R25" s="465"/>
      <c r="S25" s="465"/>
      <c r="T25" s="465"/>
      <c r="U25" s="465"/>
      <c r="V25" s="465"/>
    </row>
    <row r="26" spans="1:22" x14ac:dyDescent="0.25">
      <c r="A26" s="100" t="s">
        <v>245</v>
      </c>
      <c r="B26" s="465" t="s">
        <v>251</v>
      </c>
      <c r="C26" s="465"/>
      <c r="D26" s="465"/>
      <c r="E26" s="465"/>
      <c r="F26" s="465"/>
      <c r="G26" s="465"/>
      <c r="H26" s="465"/>
      <c r="I26" s="465"/>
      <c r="J26" s="465"/>
      <c r="K26" s="465"/>
      <c r="L26" s="465"/>
      <c r="M26" s="465"/>
      <c r="N26" s="465"/>
      <c r="O26" s="465"/>
      <c r="P26" s="465"/>
      <c r="Q26" s="465"/>
      <c r="R26" s="465"/>
      <c r="S26" s="465"/>
      <c r="T26" s="465"/>
      <c r="U26" s="465"/>
      <c r="V26" s="465"/>
    </row>
    <row r="27" spans="1:22" x14ac:dyDescent="0.25">
      <c r="A27" s="101" t="s">
        <v>252</v>
      </c>
      <c r="B27" s="465" t="s">
        <v>253</v>
      </c>
      <c r="C27" s="465"/>
      <c r="D27" s="465"/>
      <c r="E27" s="465"/>
      <c r="F27" s="465"/>
      <c r="G27" s="465"/>
      <c r="H27" s="465"/>
      <c r="I27" s="465"/>
      <c r="J27" s="465"/>
      <c r="K27" s="465"/>
      <c r="L27" s="465"/>
      <c r="M27" s="465"/>
      <c r="N27" s="465"/>
      <c r="O27" s="465"/>
      <c r="P27" s="465"/>
      <c r="Q27" s="465"/>
      <c r="R27" s="465"/>
      <c r="S27" s="465"/>
      <c r="T27" s="465"/>
      <c r="U27" s="465"/>
      <c r="V27" s="465"/>
    </row>
    <row r="28" spans="1:22" x14ac:dyDescent="0.25">
      <c r="A28" s="102" t="s">
        <v>247</v>
      </c>
      <c r="B28" s="466" t="s">
        <v>254</v>
      </c>
      <c r="C28" s="466"/>
      <c r="D28" s="466"/>
      <c r="E28" s="466"/>
      <c r="F28" s="466"/>
      <c r="G28" s="466"/>
      <c r="H28" s="466"/>
      <c r="I28" s="466"/>
      <c r="J28" s="466"/>
      <c r="K28" s="466"/>
      <c r="L28" s="466"/>
      <c r="M28" s="466"/>
      <c r="N28" s="466"/>
      <c r="O28" s="466"/>
      <c r="P28" s="466"/>
      <c r="Q28" s="466"/>
      <c r="R28" s="466"/>
      <c r="S28" s="466"/>
      <c r="T28" s="466"/>
      <c r="U28" s="466"/>
      <c r="V28" s="466"/>
    </row>
    <row r="29" spans="1:22" x14ac:dyDescent="0.25">
      <c r="A29" s="462" t="s">
        <v>255</v>
      </c>
      <c r="B29" s="463"/>
      <c r="C29" s="463"/>
      <c r="D29" s="463"/>
      <c r="E29" s="463"/>
      <c r="F29" s="463"/>
      <c r="G29" s="463"/>
      <c r="H29" s="463"/>
      <c r="I29" s="463"/>
      <c r="J29" s="463"/>
      <c r="K29" s="463"/>
      <c r="L29" s="463"/>
      <c r="M29" s="463"/>
      <c r="N29" s="463"/>
      <c r="O29" s="463"/>
      <c r="P29" s="463"/>
      <c r="Q29" s="463"/>
      <c r="R29" s="463"/>
      <c r="S29" s="463"/>
      <c r="T29" s="463"/>
      <c r="U29" s="463"/>
      <c r="V29" s="103"/>
    </row>
    <row r="30" spans="1:22" x14ac:dyDescent="0.25">
      <c r="G30" s="10"/>
    </row>
    <row r="31" spans="1:22" x14ac:dyDescent="0.25">
      <c r="G31" s="10"/>
    </row>
    <row r="32" spans="1:22" x14ac:dyDescent="0.25">
      <c r="G32" s="10"/>
    </row>
    <row r="33" spans="7:7" x14ac:dyDescent="0.25">
      <c r="G33" s="10"/>
    </row>
    <row r="34" spans="7:7" x14ac:dyDescent="0.25">
      <c r="G34" s="10"/>
    </row>
  </sheetData>
  <mergeCells count="23">
    <mergeCell ref="B7:V7"/>
    <mergeCell ref="A2:V2"/>
    <mergeCell ref="A4:A6"/>
    <mergeCell ref="B4:B6"/>
    <mergeCell ref="C4:C6"/>
    <mergeCell ref="D4:D6"/>
    <mergeCell ref="E4:U4"/>
    <mergeCell ref="V4:V6"/>
    <mergeCell ref="F5:G5"/>
    <mergeCell ref="H5:I5"/>
    <mergeCell ref="J5:K5"/>
    <mergeCell ref="L5:M5"/>
    <mergeCell ref="N5:O5"/>
    <mergeCell ref="P5:Q5"/>
    <mergeCell ref="R5:S5"/>
    <mergeCell ref="T5:U5"/>
    <mergeCell ref="A29:U29"/>
    <mergeCell ref="B11:V11"/>
    <mergeCell ref="B20:V20"/>
    <mergeCell ref="A25:V25"/>
    <mergeCell ref="B26:V26"/>
    <mergeCell ref="B27:V27"/>
    <mergeCell ref="B28:V28"/>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228"/>
  <sheetViews>
    <sheetView zoomScale="91" zoomScaleNormal="91" workbookViewId="0">
      <pane ySplit="6" topLeftCell="A37" activePane="bottomLeft" state="frozen"/>
      <selection pane="bottomLeft" activeCell="C47" sqref="C47:C54"/>
    </sheetView>
  </sheetViews>
  <sheetFormatPr defaultRowHeight="15" outlineLevelRow="3" x14ac:dyDescent="0.25"/>
  <cols>
    <col min="1" max="1" width="12" style="99" customWidth="1"/>
    <col min="2" max="2" width="37.140625" customWidth="1"/>
    <col min="3" max="3" width="19.42578125" bestFit="1" customWidth="1"/>
    <col min="4" max="4" width="11.7109375" style="1" customWidth="1"/>
    <col min="5" max="5" width="18.28515625" customWidth="1"/>
    <col min="6" max="6" width="15.85546875" customWidth="1"/>
    <col min="7" max="7" width="16.5703125" customWidth="1"/>
    <col min="8" max="8" width="15" customWidth="1"/>
    <col min="9" max="9" width="18.5703125" customWidth="1"/>
    <col min="10" max="10" width="46.85546875" style="324" customWidth="1"/>
    <col min="11" max="11" width="44.85546875" customWidth="1"/>
  </cols>
  <sheetData>
    <row r="1" spans="1:11" ht="15.75" x14ac:dyDescent="0.25">
      <c r="A1" s="314"/>
      <c r="B1" s="314"/>
      <c r="C1" s="314"/>
      <c r="D1" s="314"/>
      <c r="E1" s="314"/>
      <c r="F1" s="314"/>
      <c r="G1" s="314"/>
      <c r="H1" s="314"/>
      <c r="I1" s="314"/>
      <c r="J1" s="323"/>
      <c r="K1" s="213" t="s">
        <v>256</v>
      </c>
    </row>
    <row r="2" spans="1:11" ht="15.75" x14ac:dyDescent="0.25">
      <c r="A2" s="314"/>
      <c r="B2" s="314"/>
      <c r="C2" s="314"/>
      <c r="D2" s="314"/>
      <c r="E2" s="314"/>
      <c r="F2" s="48"/>
      <c r="G2" s="314"/>
      <c r="H2" s="314"/>
      <c r="I2" s="314"/>
      <c r="J2" s="323"/>
      <c r="K2" s="314"/>
    </row>
    <row r="3" spans="1:11" ht="15.75" x14ac:dyDescent="0.25">
      <c r="A3" s="510" t="s">
        <v>257</v>
      </c>
      <c r="B3" s="510"/>
      <c r="C3" s="510"/>
      <c r="D3" s="510"/>
      <c r="E3" s="510"/>
      <c r="F3" s="510"/>
      <c r="G3" s="510"/>
      <c r="H3" s="510"/>
      <c r="I3" s="510"/>
      <c r="J3" s="510"/>
      <c r="K3" s="510"/>
    </row>
    <row r="4" spans="1:11" ht="15.75" x14ac:dyDescent="0.25">
      <c r="A4" s="314"/>
      <c r="B4" s="314"/>
      <c r="C4" s="314"/>
      <c r="D4" s="314"/>
      <c r="E4" s="314"/>
      <c r="F4" s="314"/>
      <c r="G4" s="314"/>
      <c r="H4" s="314"/>
      <c r="I4" s="314"/>
      <c r="J4" s="323"/>
      <c r="K4" s="314"/>
    </row>
    <row r="5" spans="1:11" ht="15.75" x14ac:dyDescent="0.25">
      <c r="A5" s="494" t="s">
        <v>16</v>
      </c>
      <c r="B5" s="492" t="s">
        <v>258</v>
      </c>
      <c r="C5" s="492" t="s">
        <v>30</v>
      </c>
      <c r="D5" s="492" t="s">
        <v>17</v>
      </c>
      <c r="E5" s="492"/>
      <c r="F5" s="492"/>
      <c r="G5" s="492"/>
      <c r="H5" s="492"/>
      <c r="I5" s="492"/>
      <c r="J5" s="475" t="s">
        <v>259</v>
      </c>
      <c r="K5" s="488" t="s">
        <v>26</v>
      </c>
    </row>
    <row r="6" spans="1:11" ht="47.25" x14ac:dyDescent="0.25">
      <c r="A6" s="494"/>
      <c r="B6" s="492"/>
      <c r="C6" s="492"/>
      <c r="D6" s="315" t="s">
        <v>18</v>
      </c>
      <c r="E6" s="315" t="s">
        <v>23</v>
      </c>
      <c r="F6" s="315" t="s">
        <v>19</v>
      </c>
      <c r="G6" s="315" t="s">
        <v>20</v>
      </c>
      <c r="H6" s="315" t="s">
        <v>21</v>
      </c>
      <c r="I6" s="315" t="s">
        <v>22</v>
      </c>
      <c r="J6" s="476"/>
      <c r="K6" s="490"/>
    </row>
    <row r="7" spans="1:11" ht="15.75" x14ac:dyDescent="0.25">
      <c r="A7" s="494"/>
      <c r="B7" s="509" t="str">
        <f>'10. План 2014-2020'!B6</f>
        <v xml:space="preserve">Государственная программа "Информационное общество» </v>
      </c>
      <c r="C7" s="494" t="s">
        <v>126</v>
      </c>
      <c r="D7" s="316" t="s">
        <v>23</v>
      </c>
      <c r="E7" s="317">
        <f>SUM(E8:E14)</f>
        <v>2848375.9307999997</v>
      </c>
      <c r="F7" s="317">
        <f t="shared" ref="F7:I7" si="0">SUM(F8:F14)</f>
        <v>2582733.5307999998</v>
      </c>
      <c r="G7" s="317">
        <f t="shared" si="0"/>
        <v>65050.8</v>
      </c>
      <c r="H7" s="317">
        <f t="shared" si="0"/>
        <v>128817.20000000001</v>
      </c>
      <c r="I7" s="317">
        <f t="shared" si="0"/>
        <v>71774.400000000009</v>
      </c>
      <c r="J7" s="495"/>
      <c r="K7" s="488" t="str">
        <f>'10. План 2014-2020'!K6</f>
        <v>Аппарат Правительства Мурманской области, Министерство имущественных отношений Мурманской области, Министерство образования и науки Мурманской области,  Министерство природных ресурсов и экологии Мурманской области,  Министерство строительства и территориального развития Мурманской области,  Министерство  социального развития Мурманской области, Министерство юстиции  Мурманской области, Комитет по обеспечению безопасности населения Мурманской области, Комитет рыбохозяйственного комплекса Мурманской области</v>
      </c>
    </row>
    <row r="8" spans="1:11" ht="15.75" x14ac:dyDescent="0.25">
      <c r="A8" s="494"/>
      <c r="B8" s="509"/>
      <c r="C8" s="494"/>
      <c r="D8" s="329">
        <v>2014</v>
      </c>
      <c r="E8" s="318">
        <f>F8+G8+H8+I8</f>
        <v>462318.18080000003</v>
      </c>
      <c r="F8" s="318">
        <f t="shared" ref="F8:I14" si="1">F66+F186</f>
        <v>364260.58080000005</v>
      </c>
      <c r="G8" s="318">
        <f t="shared" si="1"/>
        <v>28658.3</v>
      </c>
      <c r="H8" s="318">
        <f t="shared" si="1"/>
        <v>58278.3</v>
      </c>
      <c r="I8" s="318">
        <f t="shared" si="1"/>
        <v>11121</v>
      </c>
      <c r="J8" s="496"/>
      <c r="K8" s="489"/>
    </row>
    <row r="9" spans="1:11" ht="15.75" x14ac:dyDescent="0.25">
      <c r="A9" s="494"/>
      <c r="B9" s="509"/>
      <c r="C9" s="494"/>
      <c r="D9" s="329">
        <v>2015</v>
      </c>
      <c r="E9" s="318">
        <f t="shared" ref="E9:E14" si="2">F9+G9+H9+I9</f>
        <v>450556.5</v>
      </c>
      <c r="F9" s="318">
        <f>F67+F187</f>
        <v>334616.09999999998</v>
      </c>
      <c r="G9" s="318">
        <f t="shared" si="1"/>
        <v>36392.5</v>
      </c>
      <c r="H9" s="318">
        <f t="shared" si="1"/>
        <v>70538.900000000009</v>
      </c>
      <c r="I9" s="318">
        <f t="shared" si="1"/>
        <v>9009</v>
      </c>
      <c r="J9" s="496"/>
      <c r="K9" s="489"/>
    </row>
    <row r="10" spans="1:11" ht="21.75" customHeight="1" x14ac:dyDescent="0.25">
      <c r="A10" s="494"/>
      <c r="B10" s="509"/>
      <c r="C10" s="494"/>
      <c r="D10" s="329">
        <v>2016</v>
      </c>
      <c r="E10" s="318">
        <f t="shared" si="2"/>
        <v>348106.4</v>
      </c>
      <c r="F10" s="318">
        <f t="shared" si="1"/>
        <v>339021.60000000003</v>
      </c>
      <c r="G10" s="318">
        <f t="shared" si="1"/>
        <v>0</v>
      </c>
      <c r="H10" s="318">
        <f t="shared" si="1"/>
        <v>0</v>
      </c>
      <c r="I10" s="318">
        <f t="shared" si="1"/>
        <v>9084.8000000000011</v>
      </c>
      <c r="J10" s="496"/>
      <c r="K10" s="489"/>
    </row>
    <row r="11" spans="1:11" ht="23.25" customHeight="1" x14ac:dyDescent="0.25">
      <c r="A11" s="494"/>
      <c r="B11" s="509"/>
      <c r="C11" s="494"/>
      <c r="D11" s="329">
        <v>2017</v>
      </c>
      <c r="E11" s="318">
        <f t="shared" si="2"/>
        <v>346651.64999999991</v>
      </c>
      <c r="F11" s="318">
        <f t="shared" si="1"/>
        <v>337566.84999999992</v>
      </c>
      <c r="G11" s="318">
        <f t="shared" si="1"/>
        <v>0</v>
      </c>
      <c r="H11" s="318">
        <f t="shared" si="1"/>
        <v>0</v>
      </c>
      <c r="I11" s="318">
        <f t="shared" si="1"/>
        <v>9084.8000000000011</v>
      </c>
      <c r="J11" s="496"/>
      <c r="K11" s="489"/>
    </row>
    <row r="12" spans="1:11" ht="32.25" customHeight="1" x14ac:dyDescent="0.25">
      <c r="A12" s="494"/>
      <c r="B12" s="509"/>
      <c r="C12" s="494"/>
      <c r="D12" s="329">
        <v>2018</v>
      </c>
      <c r="E12" s="318">
        <f t="shared" si="2"/>
        <v>370287</v>
      </c>
      <c r="F12" s="318">
        <f t="shared" si="1"/>
        <v>361202.2</v>
      </c>
      <c r="G12" s="318">
        <f t="shared" si="1"/>
        <v>0</v>
      </c>
      <c r="H12" s="318">
        <f t="shared" si="1"/>
        <v>0</v>
      </c>
      <c r="I12" s="318">
        <f t="shared" si="1"/>
        <v>9084.8000000000011</v>
      </c>
      <c r="J12" s="496"/>
      <c r="K12" s="489"/>
    </row>
    <row r="13" spans="1:11" ht="35.25" customHeight="1" x14ac:dyDescent="0.25">
      <c r="A13" s="494"/>
      <c r="B13" s="509"/>
      <c r="C13" s="494"/>
      <c r="D13" s="329">
        <v>2019</v>
      </c>
      <c r="E13" s="318">
        <f t="shared" si="2"/>
        <v>430163.3</v>
      </c>
      <c r="F13" s="318">
        <f t="shared" si="1"/>
        <v>417968.3</v>
      </c>
      <c r="G13" s="318">
        <f t="shared" si="1"/>
        <v>0</v>
      </c>
      <c r="H13" s="318">
        <f t="shared" si="1"/>
        <v>0</v>
      </c>
      <c r="I13" s="318">
        <f t="shared" si="1"/>
        <v>12195</v>
      </c>
      <c r="J13" s="496"/>
      <c r="K13" s="489"/>
    </row>
    <row r="14" spans="1:11" ht="102" customHeight="1" x14ac:dyDescent="0.25">
      <c r="A14" s="494"/>
      <c r="B14" s="509"/>
      <c r="C14" s="494"/>
      <c r="D14" s="329">
        <v>2020</v>
      </c>
      <c r="E14" s="318">
        <f t="shared" si="2"/>
        <v>440292.9</v>
      </c>
      <c r="F14" s="318">
        <f t="shared" si="1"/>
        <v>428097.9</v>
      </c>
      <c r="G14" s="318">
        <f t="shared" si="1"/>
        <v>0</v>
      </c>
      <c r="H14" s="318">
        <f t="shared" si="1"/>
        <v>0</v>
      </c>
      <c r="I14" s="318">
        <f t="shared" si="1"/>
        <v>12195</v>
      </c>
      <c r="J14" s="496"/>
      <c r="K14" s="489"/>
    </row>
    <row r="15" spans="1:11" ht="15.75" x14ac:dyDescent="0.25">
      <c r="A15" s="494"/>
      <c r="B15" s="477" t="s">
        <v>482</v>
      </c>
      <c r="C15" s="494" t="s">
        <v>126</v>
      </c>
      <c r="D15" s="329" t="s">
        <v>23</v>
      </c>
      <c r="E15" s="319">
        <f>SUM(E16:E22)</f>
        <v>2184502.9308000002</v>
      </c>
      <c r="F15" s="319">
        <f t="shared" ref="F15:I15" si="3">SUM(F16:F22)</f>
        <v>2000634.9308000002</v>
      </c>
      <c r="G15" s="319">
        <f t="shared" si="3"/>
        <v>55050.8</v>
      </c>
      <c r="H15" s="319">
        <f t="shared" si="3"/>
        <v>128817.20000000001</v>
      </c>
      <c r="I15" s="319">
        <f t="shared" si="3"/>
        <v>0</v>
      </c>
      <c r="J15" s="495"/>
      <c r="K15" s="488"/>
    </row>
    <row r="16" spans="1:11" ht="15.75" x14ac:dyDescent="0.25">
      <c r="A16" s="494"/>
      <c r="B16" s="493"/>
      <c r="C16" s="494"/>
      <c r="D16" s="329">
        <v>2014</v>
      </c>
      <c r="E16" s="319">
        <f>F16+G16+H16+I16</f>
        <v>352558.58080000005</v>
      </c>
      <c r="F16" s="361">
        <f>F8-F24-F32-F40-F48-F56</f>
        <v>265621.98080000008</v>
      </c>
      <c r="G16" s="361">
        <f t="shared" ref="G16:I16" si="4">G8-G24-G32-G40-G48-G56</f>
        <v>28658.3</v>
      </c>
      <c r="H16" s="361">
        <f t="shared" si="4"/>
        <v>58278.3</v>
      </c>
      <c r="I16" s="361">
        <f t="shared" si="4"/>
        <v>0</v>
      </c>
      <c r="J16" s="496"/>
      <c r="K16" s="489"/>
    </row>
    <row r="17" spans="1:13" ht="15.75" x14ac:dyDescent="0.25">
      <c r="A17" s="494"/>
      <c r="B17" s="493"/>
      <c r="C17" s="494"/>
      <c r="D17" s="329">
        <v>2015</v>
      </c>
      <c r="E17" s="319">
        <f>F17+G17+H17+I17</f>
        <v>341169.30000000005</v>
      </c>
      <c r="F17" s="361">
        <f t="shared" ref="F17:I22" si="5">F9-F25-F33-F41-F49-F57</f>
        <v>244237.9</v>
      </c>
      <c r="G17" s="361">
        <f t="shared" si="5"/>
        <v>26392.5</v>
      </c>
      <c r="H17" s="361">
        <f t="shared" si="5"/>
        <v>70538.900000000009</v>
      </c>
      <c r="I17" s="361">
        <f t="shared" si="5"/>
        <v>0</v>
      </c>
      <c r="J17" s="496"/>
      <c r="K17" s="489"/>
      <c r="M17" s="57"/>
    </row>
    <row r="18" spans="1:13" ht="15.75" x14ac:dyDescent="0.25">
      <c r="A18" s="494"/>
      <c r="B18" s="493"/>
      <c r="C18" s="494"/>
      <c r="D18" s="329">
        <v>2016</v>
      </c>
      <c r="E18" s="319">
        <f>F18</f>
        <v>275258.50000000006</v>
      </c>
      <c r="F18" s="361">
        <f t="shared" si="5"/>
        <v>275258.50000000006</v>
      </c>
      <c r="G18" s="361">
        <f t="shared" ref="G18:I18" si="6">G10-G26-G34-G42-G50-G58</f>
        <v>0</v>
      </c>
      <c r="H18" s="361">
        <f t="shared" si="6"/>
        <v>0</v>
      </c>
      <c r="I18" s="361">
        <f t="shared" si="6"/>
        <v>0</v>
      </c>
      <c r="J18" s="496"/>
      <c r="K18" s="489"/>
    </row>
    <row r="19" spans="1:13" ht="15.75" x14ac:dyDescent="0.25">
      <c r="A19" s="494"/>
      <c r="B19" s="493"/>
      <c r="C19" s="494"/>
      <c r="D19" s="329">
        <v>2017</v>
      </c>
      <c r="E19" s="361">
        <f t="shared" ref="E19:E20" si="7">E11-E27-E35-E43-E51-E59</f>
        <v>280433.94999999995</v>
      </c>
      <c r="F19" s="361">
        <f t="shared" si="5"/>
        <v>280433.94999999995</v>
      </c>
      <c r="G19" s="361">
        <f t="shared" ref="G19:I19" si="8">G11-G27-G35-G43-G51-G59</f>
        <v>0</v>
      </c>
      <c r="H19" s="361">
        <f t="shared" si="8"/>
        <v>0</v>
      </c>
      <c r="I19" s="361">
        <f t="shared" si="8"/>
        <v>0</v>
      </c>
      <c r="J19" s="496"/>
      <c r="K19" s="489"/>
    </row>
    <row r="20" spans="1:13" ht="15.75" x14ac:dyDescent="0.25">
      <c r="A20" s="494"/>
      <c r="B20" s="493"/>
      <c r="C20" s="494"/>
      <c r="D20" s="329">
        <v>2018</v>
      </c>
      <c r="E20" s="361">
        <f t="shared" si="7"/>
        <v>277182.50000000006</v>
      </c>
      <c r="F20" s="361">
        <f t="shared" si="5"/>
        <v>277182.50000000006</v>
      </c>
      <c r="G20" s="361">
        <f t="shared" ref="G20:I20" si="9">G12-G28-G36-G44-G52-G60</f>
        <v>0</v>
      </c>
      <c r="H20" s="361">
        <f t="shared" si="9"/>
        <v>0</v>
      </c>
      <c r="I20" s="361">
        <f t="shared" si="9"/>
        <v>0</v>
      </c>
      <c r="J20" s="496"/>
      <c r="K20" s="489"/>
    </row>
    <row r="21" spans="1:13" ht="15.75" x14ac:dyDescent="0.25">
      <c r="A21" s="494"/>
      <c r="B21" s="493"/>
      <c r="C21" s="494"/>
      <c r="D21" s="329">
        <v>2019</v>
      </c>
      <c r="E21" s="319">
        <f>F21</f>
        <v>324133.5</v>
      </c>
      <c r="F21" s="361">
        <f t="shared" si="5"/>
        <v>324133.5</v>
      </c>
      <c r="G21" s="361">
        <f t="shared" ref="G21:I21" si="10">G13-G29-G37-G45-G53-G61</f>
        <v>0</v>
      </c>
      <c r="H21" s="361">
        <f t="shared" si="10"/>
        <v>0</v>
      </c>
      <c r="I21" s="361">
        <f t="shared" si="10"/>
        <v>0</v>
      </c>
      <c r="J21" s="496"/>
      <c r="K21" s="489"/>
    </row>
    <row r="22" spans="1:13" ht="15.75" x14ac:dyDescent="0.25">
      <c r="A22" s="494"/>
      <c r="B22" s="478"/>
      <c r="C22" s="494"/>
      <c r="D22" s="329">
        <v>2020</v>
      </c>
      <c r="E22" s="319">
        <f>F22</f>
        <v>333766.60000000003</v>
      </c>
      <c r="F22" s="361">
        <f t="shared" si="5"/>
        <v>333766.60000000003</v>
      </c>
      <c r="G22" s="361">
        <f t="shared" ref="G22:I22" si="11">G14-G30-G38-G46-G54-G62</f>
        <v>0</v>
      </c>
      <c r="H22" s="361">
        <f t="shared" si="11"/>
        <v>0</v>
      </c>
      <c r="I22" s="361">
        <f t="shared" si="11"/>
        <v>0</v>
      </c>
      <c r="J22" s="496"/>
      <c r="K22" s="489"/>
    </row>
    <row r="23" spans="1:13" ht="15.75" x14ac:dyDescent="0.25">
      <c r="A23" s="494"/>
      <c r="B23" s="505" t="s">
        <v>483</v>
      </c>
      <c r="C23" s="494" t="s">
        <v>126</v>
      </c>
      <c r="D23" s="329" t="s">
        <v>23</v>
      </c>
      <c r="E23" s="319">
        <f>SUM(E24:E30)</f>
        <v>526161</v>
      </c>
      <c r="F23" s="319">
        <f t="shared" ref="F23:I23" si="12">SUM(F24:F30)</f>
        <v>454386.60000000003</v>
      </c>
      <c r="G23" s="319">
        <f t="shared" si="12"/>
        <v>0</v>
      </c>
      <c r="H23" s="319">
        <f t="shared" si="12"/>
        <v>0</v>
      </c>
      <c r="I23" s="319">
        <f t="shared" si="12"/>
        <v>71774.400000000009</v>
      </c>
      <c r="J23" s="495"/>
      <c r="K23" s="488"/>
    </row>
    <row r="24" spans="1:13" ht="15.75" x14ac:dyDescent="0.25">
      <c r="A24" s="494"/>
      <c r="B24" s="505"/>
      <c r="C24" s="494"/>
      <c r="D24" s="329">
        <v>2014</v>
      </c>
      <c r="E24" s="319">
        <f>E170</f>
        <v>95576.500000000015</v>
      </c>
      <c r="F24" s="319">
        <f t="shared" ref="F24:I24" si="13">F170</f>
        <v>84455.500000000015</v>
      </c>
      <c r="G24" s="319">
        <f t="shared" si="13"/>
        <v>0</v>
      </c>
      <c r="H24" s="319">
        <f t="shared" si="13"/>
        <v>0</v>
      </c>
      <c r="I24" s="319">
        <f t="shared" si="13"/>
        <v>11121</v>
      </c>
      <c r="J24" s="496"/>
      <c r="K24" s="489"/>
    </row>
    <row r="25" spans="1:13" ht="15.75" x14ac:dyDescent="0.25">
      <c r="A25" s="494"/>
      <c r="B25" s="505"/>
      <c r="C25" s="494"/>
      <c r="D25" s="329">
        <v>2015</v>
      </c>
      <c r="E25" s="319">
        <f t="shared" ref="E25:I30" si="14">E171</f>
        <v>83031.099999999991</v>
      </c>
      <c r="F25" s="319">
        <f t="shared" si="14"/>
        <v>74022.099999999991</v>
      </c>
      <c r="G25" s="319">
        <f t="shared" si="14"/>
        <v>0</v>
      </c>
      <c r="H25" s="319">
        <f t="shared" si="14"/>
        <v>0</v>
      </c>
      <c r="I25" s="319">
        <f t="shared" si="14"/>
        <v>9009</v>
      </c>
      <c r="J25" s="496"/>
      <c r="K25" s="489"/>
    </row>
    <row r="26" spans="1:13" ht="15.75" x14ac:dyDescent="0.25">
      <c r="A26" s="494"/>
      <c r="B26" s="505"/>
      <c r="C26" s="494"/>
      <c r="D26" s="329">
        <v>2016</v>
      </c>
      <c r="E26" s="319">
        <f t="shared" si="14"/>
        <v>48082.700000000004</v>
      </c>
      <c r="F26" s="319">
        <f t="shared" si="14"/>
        <v>38997.9</v>
      </c>
      <c r="G26" s="319">
        <f t="shared" si="14"/>
        <v>0</v>
      </c>
      <c r="H26" s="319">
        <f t="shared" si="14"/>
        <v>0</v>
      </c>
      <c r="I26" s="319">
        <f t="shared" si="14"/>
        <v>9084.8000000000011</v>
      </c>
      <c r="J26" s="496"/>
      <c r="K26" s="489"/>
    </row>
    <row r="27" spans="1:13" ht="15.75" x14ac:dyDescent="0.25">
      <c r="A27" s="494"/>
      <c r="B27" s="505"/>
      <c r="C27" s="494"/>
      <c r="D27" s="329">
        <v>2017</v>
      </c>
      <c r="E27" s="319">
        <f t="shared" si="14"/>
        <v>42533.599999999999</v>
      </c>
      <c r="F27" s="319">
        <f t="shared" si="14"/>
        <v>33448.799999999996</v>
      </c>
      <c r="G27" s="319">
        <f t="shared" si="14"/>
        <v>0</v>
      </c>
      <c r="H27" s="319">
        <f t="shared" si="14"/>
        <v>0</v>
      </c>
      <c r="I27" s="319">
        <f t="shared" si="14"/>
        <v>9084.8000000000011</v>
      </c>
      <c r="J27" s="496"/>
      <c r="K27" s="489"/>
    </row>
    <row r="28" spans="1:13" ht="15.75" x14ac:dyDescent="0.25">
      <c r="A28" s="494"/>
      <c r="B28" s="505"/>
      <c r="C28" s="494"/>
      <c r="D28" s="329">
        <v>2018</v>
      </c>
      <c r="E28" s="319">
        <f t="shared" si="14"/>
        <v>69427.199999999997</v>
      </c>
      <c r="F28" s="319">
        <f t="shared" si="14"/>
        <v>60342.400000000001</v>
      </c>
      <c r="G28" s="319">
        <f t="shared" si="14"/>
        <v>0</v>
      </c>
      <c r="H28" s="319">
        <f t="shared" si="14"/>
        <v>0</v>
      </c>
      <c r="I28" s="319">
        <f t="shared" si="14"/>
        <v>9084.8000000000011</v>
      </c>
      <c r="J28" s="496"/>
      <c r="K28" s="489"/>
    </row>
    <row r="29" spans="1:13" ht="15.75" x14ac:dyDescent="0.25">
      <c r="A29" s="494"/>
      <c r="B29" s="505"/>
      <c r="C29" s="494"/>
      <c r="D29" s="329">
        <v>2019</v>
      </c>
      <c r="E29" s="319">
        <f t="shared" si="14"/>
        <v>93506.7</v>
      </c>
      <c r="F29" s="319">
        <f t="shared" si="14"/>
        <v>81311.7</v>
      </c>
      <c r="G29" s="319">
        <f t="shared" si="14"/>
        <v>0</v>
      </c>
      <c r="H29" s="319">
        <f t="shared" si="14"/>
        <v>0</v>
      </c>
      <c r="I29" s="319">
        <f t="shared" si="14"/>
        <v>12195</v>
      </c>
      <c r="J29" s="496"/>
      <c r="K29" s="489"/>
    </row>
    <row r="30" spans="1:13" ht="15.75" x14ac:dyDescent="0.25">
      <c r="A30" s="494"/>
      <c r="B30" s="505"/>
      <c r="C30" s="494"/>
      <c r="D30" s="329">
        <v>2020</v>
      </c>
      <c r="E30" s="319">
        <f t="shared" si="14"/>
        <v>94003.199999999997</v>
      </c>
      <c r="F30" s="319">
        <f t="shared" si="14"/>
        <v>81808.2</v>
      </c>
      <c r="G30" s="319">
        <f t="shared" si="14"/>
        <v>0</v>
      </c>
      <c r="H30" s="319">
        <f t="shared" si="14"/>
        <v>0</v>
      </c>
      <c r="I30" s="319">
        <f t="shared" si="14"/>
        <v>12195</v>
      </c>
      <c r="J30" s="496"/>
      <c r="K30" s="489"/>
    </row>
    <row r="31" spans="1:13" ht="15.75" x14ac:dyDescent="0.25">
      <c r="A31" s="494"/>
      <c r="B31" s="505" t="s">
        <v>484</v>
      </c>
      <c r="C31" s="494" t="s">
        <v>126</v>
      </c>
      <c r="D31" s="329" t="s">
        <v>23</v>
      </c>
      <c r="E31" s="319">
        <f>SUM(E32:E38)</f>
        <v>90800.1</v>
      </c>
      <c r="F31" s="319">
        <f t="shared" ref="F31:I31" si="15">SUM(F32:F38)</f>
        <v>80800.100000000006</v>
      </c>
      <c r="G31" s="319">
        <f t="shared" si="15"/>
        <v>10000</v>
      </c>
      <c r="H31" s="319">
        <f t="shared" si="15"/>
        <v>0</v>
      </c>
      <c r="I31" s="319">
        <f t="shared" si="15"/>
        <v>0</v>
      </c>
      <c r="J31" s="495"/>
      <c r="K31" s="488"/>
    </row>
    <row r="32" spans="1:13" ht="15.75" x14ac:dyDescent="0.25">
      <c r="A32" s="494"/>
      <c r="B32" s="505"/>
      <c r="C32" s="494"/>
      <c r="D32" s="329">
        <v>2014</v>
      </c>
      <c r="E32" s="319">
        <f>F32+G32+H32+I32</f>
        <v>6523.8</v>
      </c>
      <c r="F32" s="319">
        <f>'10. План 2014-2020'!F128</f>
        <v>6523.8</v>
      </c>
      <c r="G32" s="319">
        <f>'10. План 2014-2020'!G128</f>
        <v>0</v>
      </c>
      <c r="H32" s="319">
        <f>'10. План 2014-2020'!H128</f>
        <v>0</v>
      </c>
      <c r="I32" s="319">
        <f>'10. План 2014-2020'!I128</f>
        <v>0</v>
      </c>
      <c r="J32" s="496"/>
      <c r="K32" s="489"/>
    </row>
    <row r="33" spans="1:11" ht="15.75" x14ac:dyDescent="0.25">
      <c r="A33" s="494"/>
      <c r="B33" s="505"/>
      <c r="C33" s="494"/>
      <c r="D33" s="329">
        <v>2015</v>
      </c>
      <c r="E33" s="319">
        <f t="shared" ref="E33:E38" si="16">F33+G33+H33+I33</f>
        <v>19827.400000000001</v>
      </c>
      <c r="F33" s="319">
        <f>'10. План 2014-2020'!F129</f>
        <v>9827.4</v>
      </c>
      <c r="G33" s="319">
        <f>'10. План 2014-2020'!G129</f>
        <v>10000</v>
      </c>
      <c r="H33" s="319">
        <f>'10. План 2014-2020'!H129</f>
        <v>0</v>
      </c>
      <c r="I33" s="319">
        <f>'10. План 2014-2020'!I129</f>
        <v>0</v>
      </c>
      <c r="J33" s="496"/>
      <c r="K33" s="489"/>
    </row>
    <row r="34" spans="1:11" ht="15.75" x14ac:dyDescent="0.25">
      <c r="A34" s="494"/>
      <c r="B34" s="505"/>
      <c r="C34" s="494"/>
      <c r="D34" s="329">
        <v>2016</v>
      </c>
      <c r="E34" s="319">
        <f t="shared" si="16"/>
        <v>17797.099999999999</v>
      </c>
      <c r="F34" s="319">
        <f>'10. План 2014-2020'!F130</f>
        <v>17797.099999999999</v>
      </c>
      <c r="G34" s="319">
        <f>'10. План 2014-2020'!G130</f>
        <v>0</v>
      </c>
      <c r="H34" s="319">
        <f>'10. План 2014-2020'!H130</f>
        <v>0</v>
      </c>
      <c r="I34" s="319">
        <f>'10. План 2014-2020'!I130</f>
        <v>0</v>
      </c>
      <c r="J34" s="496"/>
      <c r="K34" s="489"/>
    </row>
    <row r="35" spans="1:11" ht="15.75" x14ac:dyDescent="0.25">
      <c r="A35" s="494"/>
      <c r="B35" s="505"/>
      <c r="C35" s="494"/>
      <c r="D35" s="329">
        <v>2017</v>
      </c>
      <c r="E35" s="319">
        <f t="shared" si="16"/>
        <v>16802.099999999999</v>
      </c>
      <c r="F35" s="319">
        <f>'10. План 2014-2020'!F131</f>
        <v>16802.099999999999</v>
      </c>
      <c r="G35" s="319">
        <f>'10. План 2014-2020'!G131</f>
        <v>0</v>
      </c>
      <c r="H35" s="319">
        <f>'10. План 2014-2020'!H131</f>
        <v>0</v>
      </c>
      <c r="I35" s="319">
        <f>'10. План 2014-2020'!I131</f>
        <v>0</v>
      </c>
      <c r="J35" s="496"/>
      <c r="K35" s="489"/>
    </row>
    <row r="36" spans="1:11" ht="15.75" x14ac:dyDescent="0.25">
      <c r="A36" s="494"/>
      <c r="B36" s="505"/>
      <c r="C36" s="494"/>
      <c r="D36" s="329">
        <v>2018</v>
      </c>
      <c r="E36" s="319">
        <f t="shared" si="16"/>
        <v>16802.099999999999</v>
      </c>
      <c r="F36" s="319">
        <f>'10. План 2014-2020'!F132</f>
        <v>16802.099999999999</v>
      </c>
      <c r="G36" s="319">
        <f>'10. План 2014-2020'!G132</f>
        <v>0</v>
      </c>
      <c r="H36" s="319">
        <f>'10. План 2014-2020'!H132</f>
        <v>0</v>
      </c>
      <c r="I36" s="319">
        <f>'10. План 2014-2020'!I132</f>
        <v>0</v>
      </c>
      <c r="J36" s="496"/>
      <c r="K36" s="489"/>
    </row>
    <row r="37" spans="1:11" ht="15.75" x14ac:dyDescent="0.25">
      <c r="A37" s="494"/>
      <c r="B37" s="505"/>
      <c r="C37" s="494"/>
      <c r="D37" s="329">
        <v>2019</v>
      </c>
      <c r="E37" s="319">
        <f t="shared" si="16"/>
        <v>6523.8</v>
      </c>
      <c r="F37" s="319">
        <f>'10. План 2014-2020'!F133</f>
        <v>6523.8</v>
      </c>
      <c r="G37" s="319">
        <f>'10. План 2014-2020'!G133</f>
        <v>0</v>
      </c>
      <c r="H37" s="319">
        <f>'10. План 2014-2020'!H133</f>
        <v>0</v>
      </c>
      <c r="I37" s="319">
        <f>'10. План 2014-2020'!I133</f>
        <v>0</v>
      </c>
      <c r="J37" s="496"/>
      <c r="K37" s="489"/>
    </row>
    <row r="38" spans="1:11" ht="15.75" x14ac:dyDescent="0.25">
      <c r="A38" s="494"/>
      <c r="B38" s="505"/>
      <c r="C38" s="494"/>
      <c r="D38" s="329">
        <v>2020</v>
      </c>
      <c r="E38" s="319">
        <f t="shared" si="16"/>
        <v>6523.8</v>
      </c>
      <c r="F38" s="319">
        <f>'10. План 2014-2020'!F134</f>
        <v>6523.8</v>
      </c>
      <c r="G38" s="319">
        <f>'10. План 2014-2020'!G134</f>
        <v>0</v>
      </c>
      <c r="H38" s="319">
        <f>'10. План 2014-2020'!H134</f>
        <v>0</v>
      </c>
      <c r="I38" s="319">
        <f>'10. План 2014-2020'!I134</f>
        <v>0</v>
      </c>
      <c r="J38" s="496"/>
      <c r="K38" s="489"/>
    </row>
    <row r="39" spans="1:11" ht="15.75" x14ac:dyDescent="0.25">
      <c r="A39" s="494"/>
      <c r="B39" s="509" t="s">
        <v>565</v>
      </c>
      <c r="C39" s="494" t="s">
        <v>126</v>
      </c>
      <c r="D39" s="329" t="s">
        <v>23</v>
      </c>
      <c r="E39" s="319">
        <f>SUM(E40:E46)</f>
        <v>1556.5</v>
      </c>
      <c r="F39" s="319">
        <f t="shared" ref="F39:I39" si="17">SUM(F40:F46)</f>
        <v>1556.5</v>
      </c>
      <c r="G39" s="319">
        <f t="shared" si="17"/>
        <v>0</v>
      </c>
      <c r="H39" s="319">
        <f t="shared" si="17"/>
        <v>0</v>
      </c>
      <c r="I39" s="319">
        <f t="shared" si="17"/>
        <v>0</v>
      </c>
      <c r="J39" s="495"/>
      <c r="K39" s="488"/>
    </row>
    <row r="40" spans="1:11" ht="15.75" x14ac:dyDescent="0.25">
      <c r="A40" s="494"/>
      <c r="B40" s="505"/>
      <c r="C40" s="494"/>
      <c r="D40" s="329">
        <v>2014</v>
      </c>
      <c r="E40" s="319">
        <f>F40+G40+H40+I40</f>
        <v>700</v>
      </c>
      <c r="F40" s="319">
        <f>'10. План 2014-2020'!F163</f>
        <v>700</v>
      </c>
      <c r="G40" s="319">
        <f>'10. План 2014-2020'!G163</f>
        <v>0</v>
      </c>
      <c r="H40" s="319">
        <f>'10. План 2014-2020'!H163</f>
        <v>0</v>
      </c>
      <c r="I40" s="319">
        <f>'10. План 2014-2020'!I163</f>
        <v>0</v>
      </c>
      <c r="J40" s="496"/>
      <c r="K40" s="489"/>
    </row>
    <row r="41" spans="1:11" ht="15.75" x14ac:dyDescent="0.25">
      <c r="A41" s="494"/>
      <c r="B41" s="505"/>
      <c r="C41" s="494"/>
      <c r="D41" s="329">
        <v>2015</v>
      </c>
      <c r="E41" s="319">
        <f t="shared" ref="E41:E46" si="18">F41+G41+H41+I41</f>
        <v>150</v>
      </c>
      <c r="F41" s="319">
        <f>'10. План 2014-2020'!F164</f>
        <v>150</v>
      </c>
      <c r="G41" s="319">
        <f>'10. План 2014-2020'!G164</f>
        <v>0</v>
      </c>
      <c r="H41" s="319">
        <f>'10. План 2014-2020'!H164</f>
        <v>0</v>
      </c>
      <c r="I41" s="319">
        <f>'10. План 2014-2020'!I164</f>
        <v>0</v>
      </c>
      <c r="J41" s="496"/>
      <c r="K41" s="489"/>
    </row>
    <row r="42" spans="1:11" ht="15.75" x14ac:dyDescent="0.25">
      <c r="A42" s="494"/>
      <c r="B42" s="505"/>
      <c r="C42" s="494"/>
      <c r="D42" s="329">
        <v>2016</v>
      </c>
      <c r="E42" s="319">
        <f t="shared" si="18"/>
        <v>142.5</v>
      </c>
      <c r="F42" s="319">
        <f>'10. План 2014-2020'!F165</f>
        <v>142.5</v>
      </c>
      <c r="G42" s="319">
        <f>'10. План 2014-2020'!G165</f>
        <v>0</v>
      </c>
      <c r="H42" s="319">
        <f>'10. План 2014-2020'!H165</f>
        <v>0</v>
      </c>
      <c r="I42" s="319">
        <f>'10. План 2014-2020'!I165</f>
        <v>0</v>
      </c>
      <c r="J42" s="496"/>
      <c r="K42" s="489"/>
    </row>
    <row r="43" spans="1:11" ht="15.75" x14ac:dyDescent="0.25">
      <c r="A43" s="494"/>
      <c r="B43" s="505"/>
      <c r="C43" s="494"/>
      <c r="D43" s="329">
        <v>2017</v>
      </c>
      <c r="E43" s="319">
        <f t="shared" si="18"/>
        <v>135.4</v>
      </c>
      <c r="F43" s="319">
        <f>'10. План 2014-2020'!F166</f>
        <v>135.4</v>
      </c>
      <c r="G43" s="319">
        <f>'10. План 2014-2020'!G166</f>
        <v>0</v>
      </c>
      <c r="H43" s="319">
        <f>'10. План 2014-2020'!H166</f>
        <v>0</v>
      </c>
      <c r="I43" s="319">
        <f>'10. План 2014-2020'!I166</f>
        <v>0</v>
      </c>
      <c r="J43" s="496"/>
      <c r="K43" s="489"/>
    </row>
    <row r="44" spans="1:11" ht="15.75" x14ac:dyDescent="0.25">
      <c r="A44" s="494"/>
      <c r="B44" s="505"/>
      <c r="C44" s="494"/>
      <c r="D44" s="329">
        <v>2018</v>
      </c>
      <c r="E44" s="319">
        <f t="shared" si="18"/>
        <v>128.6</v>
      </c>
      <c r="F44" s="319">
        <f>'10. План 2014-2020'!F167</f>
        <v>128.6</v>
      </c>
      <c r="G44" s="319">
        <f>'10. План 2014-2020'!G167</f>
        <v>0</v>
      </c>
      <c r="H44" s="319">
        <f>'10. План 2014-2020'!H167</f>
        <v>0</v>
      </c>
      <c r="I44" s="319">
        <f>'10. План 2014-2020'!I167</f>
        <v>0</v>
      </c>
      <c r="J44" s="496"/>
      <c r="K44" s="489"/>
    </row>
    <row r="45" spans="1:11" ht="15.75" x14ac:dyDescent="0.25">
      <c r="A45" s="494"/>
      <c r="B45" s="505"/>
      <c r="C45" s="494"/>
      <c r="D45" s="329">
        <v>2019</v>
      </c>
      <c r="E45" s="319">
        <f t="shared" si="18"/>
        <v>150</v>
      </c>
      <c r="F45" s="319">
        <f>'10. План 2014-2020'!F168</f>
        <v>150</v>
      </c>
      <c r="G45" s="319">
        <f>'10. План 2014-2020'!G168</f>
        <v>0</v>
      </c>
      <c r="H45" s="319">
        <f>'10. План 2014-2020'!H168</f>
        <v>0</v>
      </c>
      <c r="I45" s="319">
        <f>'10. План 2014-2020'!I168</f>
        <v>0</v>
      </c>
      <c r="J45" s="496"/>
      <c r="K45" s="489"/>
    </row>
    <row r="46" spans="1:11" ht="15.75" x14ac:dyDescent="0.25">
      <c r="A46" s="494"/>
      <c r="B46" s="505"/>
      <c r="C46" s="494"/>
      <c r="D46" s="329">
        <v>2020</v>
      </c>
      <c r="E46" s="319">
        <f t="shared" si="18"/>
        <v>150</v>
      </c>
      <c r="F46" s="319">
        <f>'10. План 2014-2020'!F169</f>
        <v>150</v>
      </c>
      <c r="G46" s="319">
        <f>'10. План 2014-2020'!G169</f>
        <v>0</v>
      </c>
      <c r="H46" s="319">
        <f>'10. План 2014-2020'!H169</f>
        <v>0</v>
      </c>
      <c r="I46" s="319">
        <f>'10. План 2014-2020'!I169</f>
        <v>0</v>
      </c>
      <c r="J46" s="496"/>
      <c r="K46" s="489"/>
    </row>
    <row r="47" spans="1:11" ht="15.75" x14ac:dyDescent="0.25">
      <c r="A47" s="494"/>
      <c r="B47" s="509" t="s">
        <v>566</v>
      </c>
      <c r="C47" s="494" t="s">
        <v>126</v>
      </c>
      <c r="D47" s="329" t="s">
        <v>23</v>
      </c>
      <c r="E47" s="319">
        <f>SUM(E48:E54)</f>
        <v>26651</v>
      </c>
      <c r="F47" s="319">
        <f t="shared" ref="F47:I47" si="19">SUM(F48:F54)</f>
        <v>26651</v>
      </c>
      <c r="G47" s="319">
        <f t="shared" si="19"/>
        <v>0</v>
      </c>
      <c r="H47" s="319">
        <f t="shared" si="19"/>
        <v>0</v>
      </c>
      <c r="I47" s="319">
        <f t="shared" si="19"/>
        <v>0</v>
      </c>
      <c r="J47" s="495"/>
      <c r="K47" s="488"/>
    </row>
    <row r="48" spans="1:11" ht="15.75" x14ac:dyDescent="0.25">
      <c r="A48" s="494"/>
      <c r="B48" s="505"/>
      <c r="C48" s="494"/>
      <c r="D48" s="329">
        <v>2014</v>
      </c>
      <c r="E48" s="319">
        <f>F48+G48+H48+I48</f>
        <v>4653.3</v>
      </c>
      <c r="F48" s="319">
        <f>'10. План 2014-2020'!F80+'10. План 2014-2020'!F152+'10. План 2014-2020'!F160</f>
        <v>4653.3</v>
      </c>
      <c r="G48" s="319">
        <f>'10. План 2014-2020'!G80+'10. План 2014-2020'!G152+'10. План 2014-2020'!G160</f>
        <v>0</v>
      </c>
      <c r="H48" s="319">
        <f>'10. План 2014-2020'!H80+'10. План 2014-2020'!H152+'10. План 2014-2020'!H160</f>
        <v>0</v>
      </c>
      <c r="I48" s="319">
        <f>'10. План 2014-2020'!I80+'10. План 2014-2020'!I152+'10. План 2014-2020'!I160</f>
        <v>0</v>
      </c>
      <c r="J48" s="496"/>
      <c r="K48" s="489"/>
    </row>
    <row r="49" spans="1:11" ht="15.75" x14ac:dyDescent="0.25">
      <c r="A49" s="494"/>
      <c r="B49" s="505"/>
      <c r="C49" s="494"/>
      <c r="D49" s="329">
        <v>2015</v>
      </c>
      <c r="E49" s="319">
        <f t="shared" ref="E49:E54" si="20">F49+G49+H49+I49</f>
        <v>3931.1000000000004</v>
      </c>
      <c r="F49" s="319">
        <f>'10. План 2014-2020'!F81+'10. План 2014-2020'!F153+'10. План 2014-2020'!F161</f>
        <v>3931.1000000000004</v>
      </c>
      <c r="G49" s="319">
        <f>'10. План 2014-2020'!G81+'10. План 2014-2020'!G153+'10. План 2014-2020'!G161</f>
        <v>0</v>
      </c>
      <c r="H49" s="319">
        <f>'10. План 2014-2020'!H81+'10. План 2014-2020'!H153+'10. План 2014-2020'!H161</f>
        <v>0</v>
      </c>
      <c r="I49" s="319">
        <f>'10. План 2014-2020'!I81+'10. План 2014-2020'!I153+'10. План 2014-2020'!I161</f>
        <v>0</v>
      </c>
      <c r="J49" s="496"/>
      <c r="K49" s="489"/>
    </row>
    <row r="50" spans="1:11" ht="15.75" x14ac:dyDescent="0.25">
      <c r="A50" s="494"/>
      <c r="B50" s="505"/>
      <c r="C50" s="494"/>
      <c r="D50" s="329">
        <v>2016</v>
      </c>
      <c r="E50" s="319">
        <f t="shared" si="20"/>
        <v>3660</v>
      </c>
      <c r="F50" s="319">
        <f>'10. План 2014-2020'!F154+'10. План 2014-2020'!F82</f>
        <v>3660</v>
      </c>
      <c r="G50" s="319">
        <f>'10. План 2014-2020'!G154+'10. План 2014-2020'!G82</f>
        <v>0</v>
      </c>
      <c r="H50" s="319">
        <f>'10. План 2014-2020'!H154+'10. План 2014-2020'!H82</f>
        <v>0</v>
      </c>
      <c r="I50" s="319">
        <f>'10. План 2014-2020'!I154+'10. План 2014-2020'!I82</f>
        <v>0</v>
      </c>
      <c r="J50" s="496"/>
      <c r="K50" s="489"/>
    </row>
    <row r="51" spans="1:11" ht="15.75" x14ac:dyDescent="0.25">
      <c r="A51" s="494"/>
      <c r="B51" s="505"/>
      <c r="C51" s="494"/>
      <c r="D51" s="329">
        <v>2017</v>
      </c>
      <c r="E51" s="319">
        <f t="shared" si="20"/>
        <v>3660</v>
      </c>
      <c r="F51" s="319">
        <f>'10. План 2014-2020'!F155+'10. План 2014-2020'!F83</f>
        <v>3660</v>
      </c>
      <c r="G51" s="319">
        <f>'10. План 2014-2020'!G155+'10. План 2014-2020'!G83</f>
        <v>0</v>
      </c>
      <c r="H51" s="319">
        <f>'10. План 2014-2020'!H155+'10. План 2014-2020'!H83</f>
        <v>0</v>
      </c>
      <c r="I51" s="319">
        <f>'10. План 2014-2020'!I155+'10. План 2014-2020'!I83</f>
        <v>0</v>
      </c>
      <c r="J51" s="496"/>
      <c r="K51" s="489"/>
    </row>
    <row r="52" spans="1:11" ht="15.75" x14ac:dyDescent="0.25">
      <c r="A52" s="494"/>
      <c r="B52" s="505"/>
      <c r="C52" s="494"/>
      <c r="D52" s="329">
        <v>2018</v>
      </c>
      <c r="E52" s="319">
        <f t="shared" si="20"/>
        <v>3660</v>
      </c>
      <c r="F52" s="319">
        <f>'10. План 2014-2020'!F156+'10. План 2014-2020'!F84</f>
        <v>3660</v>
      </c>
      <c r="G52" s="319">
        <f>'10. План 2014-2020'!G156+'10. План 2014-2020'!G84</f>
        <v>0</v>
      </c>
      <c r="H52" s="319">
        <f>'10. План 2014-2020'!H156+'10. План 2014-2020'!H84</f>
        <v>0</v>
      </c>
      <c r="I52" s="319">
        <f>'10. План 2014-2020'!I156+'10. План 2014-2020'!I84</f>
        <v>0</v>
      </c>
      <c r="J52" s="496"/>
      <c r="K52" s="489"/>
    </row>
    <row r="53" spans="1:11" ht="15.75" x14ac:dyDescent="0.25">
      <c r="A53" s="494"/>
      <c r="B53" s="505"/>
      <c r="C53" s="494"/>
      <c r="D53" s="329">
        <v>2019</v>
      </c>
      <c r="E53" s="319">
        <f t="shared" si="20"/>
        <v>3543.3</v>
      </c>
      <c r="F53" s="319">
        <f>'10. План 2014-2020'!F157+'10. План 2014-2020'!F85</f>
        <v>3543.3</v>
      </c>
      <c r="G53" s="319">
        <f>'10. План 2014-2020'!G157+'10. План 2014-2020'!G85</f>
        <v>0</v>
      </c>
      <c r="H53" s="319">
        <f>'10. План 2014-2020'!H157+'10. План 2014-2020'!H85</f>
        <v>0</v>
      </c>
      <c r="I53" s="319">
        <f>'10. План 2014-2020'!I157+'10. План 2014-2020'!I85</f>
        <v>0</v>
      </c>
      <c r="J53" s="496"/>
      <c r="K53" s="489"/>
    </row>
    <row r="54" spans="1:11" ht="15.75" x14ac:dyDescent="0.25">
      <c r="A54" s="494"/>
      <c r="B54" s="505"/>
      <c r="C54" s="494"/>
      <c r="D54" s="329">
        <v>2020</v>
      </c>
      <c r="E54" s="319">
        <f t="shared" si="20"/>
        <v>3543.3</v>
      </c>
      <c r="F54" s="319">
        <f>'10. План 2014-2020'!F158+'10. План 2014-2020'!F86</f>
        <v>3543.3</v>
      </c>
      <c r="G54" s="319">
        <f>'10. План 2014-2020'!G158+'10. План 2014-2020'!G86</f>
        <v>0</v>
      </c>
      <c r="H54" s="319">
        <f>'10. План 2014-2020'!H158+'10. План 2014-2020'!H86</f>
        <v>0</v>
      </c>
      <c r="I54" s="319">
        <f>'10. План 2014-2020'!I158+'10. План 2014-2020'!I86</f>
        <v>0</v>
      </c>
      <c r="J54" s="496"/>
      <c r="K54" s="489"/>
    </row>
    <row r="55" spans="1:11" ht="15.75" x14ac:dyDescent="0.25">
      <c r="A55" s="494"/>
      <c r="B55" s="509" t="s">
        <v>567</v>
      </c>
      <c r="C55" s="494" t="s">
        <v>126</v>
      </c>
      <c r="D55" s="329" t="s">
        <v>23</v>
      </c>
      <c r="E55" s="319">
        <f>SUM(E56:E62)</f>
        <v>18704.400000000001</v>
      </c>
      <c r="F55" s="319">
        <f t="shared" ref="F55:I55" si="21">SUM(F56:F62)</f>
        <v>18704.400000000001</v>
      </c>
      <c r="G55" s="319">
        <f t="shared" si="21"/>
        <v>0</v>
      </c>
      <c r="H55" s="319">
        <f t="shared" si="21"/>
        <v>0</v>
      </c>
      <c r="I55" s="319">
        <f t="shared" si="21"/>
        <v>0</v>
      </c>
      <c r="J55" s="491"/>
      <c r="K55" s="492"/>
    </row>
    <row r="56" spans="1:11" ht="15.75" x14ac:dyDescent="0.25">
      <c r="A56" s="494"/>
      <c r="B56" s="505"/>
      <c r="C56" s="494"/>
      <c r="D56" s="329">
        <v>2014</v>
      </c>
      <c r="E56" s="319">
        <f>F56+G56+H56+I56</f>
        <v>2306</v>
      </c>
      <c r="F56" s="319">
        <f>'10. План 2014-2020'!F136+'10. План 2014-2020'!F144</f>
        <v>2306</v>
      </c>
      <c r="G56" s="319">
        <f>'10. План 2014-2020'!G136+'10. План 2014-2020'!G144</f>
        <v>0</v>
      </c>
      <c r="H56" s="319">
        <f>'10. План 2014-2020'!H136+'10. План 2014-2020'!H144</f>
        <v>0</v>
      </c>
      <c r="I56" s="319">
        <f>'10. План 2014-2020'!I136+'10. План 2014-2020'!I144</f>
        <v>0</v>
      </c>
      <c r="J56" s="491"/>
      <c r="K56" s="492"/>
    </row>
    <row r="57" spans="1:11" ht="15.75" x14ac:dyDescent="0.25">
      <c r="A57" s="494"/>
      <c r="B57" s="505"/>
      <c r="C57" s="494"/>
      <c r="D57" s="329">
        <v>2015</v>
      </c>
      <c r="E57" s="319">
        <f t="shared" ref="E57:E62" si="22">F57+G57+H57+I57</f>
        <v>2447.6</v>
      </c>
      <c r="F57" s="319">
        <f>'10. План 2014-2020'!F137+'10. План 2014-2020'!F145</f>
        <v>2447.6</v>
      </c>
      <c r="G57" s="319">
        <f>'10. План 2014-2020'!G137+'10. План 2014-2020'!G145</f>
        <v>0</v>
      </c>
      <c r="H57" s="319">
        <f>'10. План 2014-2020'!H137+'10. План 2014-2020'!H145</f>
        <v>0</v>
      </c>
      <c r="I57" s="319">
        <f>'10. План 2014-2020'!I137+'10. План 2014-2020'!I145</f>
        <v>0</v>
      </c>
      <c r="J57" s="491"/>
      <c r="K57" s="492"/>
    </row>
    <row r="58" spans="1:11" ht="15.75" x14ac:dyDescent="0.25">
      <c r="A58" s="494"/>
      <c r="B58" s="505"/>
      <c r="C58" s="494"/>
      <c r="D58" s="329">
        <v>2016</v>
      </c>
      <c r="E58" s="319">
        <f t="shared" si="22"/>
        <v>3165.6</v>
      </c>
      <c r="F58" s="319">
        <f>'10. План 2014-2020'!F138+'10. План 2014-2020'!F146</f>
        <v>3165.6</v>
      </c>
      <c r="G58" s="319">
        <f>'10. План 2014-2020'!G138+'10. План 2014-2020'!G146</f>
        <v>0</v>
      </c>
      <c r="H58" s="319">
        <f>'10. План 2014-2020'!H138+'10. План 2014-2020'!H146</f>
        <v>0</v>
      </c>
      <c r="I58" s="319">
        <f>'10. План 2014-2020'!I138+'10. План 2014-2020'!I146</f>
        <v>0</v>
      </c>
      <c r="J58" s="491"/>
      <c r="K58" s="492"/>
    </row>
    <row r="59" spans="1:11" ht="15.75" x14ac:dyDescent="0.25">
      <c r="A59" s="494"/>
      <c r="B59" s="505"/>
      <c r="C59" s="494"/>
      <c r="D59" s="329">
        <v>2017</v>
      </c>
      <c r="E59" s="319">
        <f t="shared" si="22"/>
        <v>3086.6</v>
      </c>
      <c r="F59" s="319">
        <f>'10. План 2014-2020'!F139+'10. План 2014-2020'!F147</f>
        <v>3086.6</v>
      </c>
      <c r="G59" s="319">
        <f>'10. План 2014-2020'!G139+'10. План 2014-2020'!G147</f>
        <v>0</v>
      </c>
      <c r="H59" s="319">
        <f>'10. План 2014-2020'!H139+'10. План 2014-2020'!H147</f>
        <v>0</v>
      </c>
      <c r="I59" s="319">
        <f>'10. План 2014-2020'!I139+'10. План 2014-2020'!I147</f>
        <v>0</v>
      </c>
      <c r="J59" s="491"/>
      <c r="K59" s="492"/>
    </row>
    <row r="60" spans="1:11" ht="15.75" x14ac:dyDescent="0.25">
      <c r="A60" s="494"/>
      <c r="B60" s="505"/>
      <c r="C60" s="494"/>
      <c r="D60" s="329">
        <v>2018</v>
      </c>
      <c r="E60" s="319">
        <f t="shared" si="22"/>
        <v>3086.6</v>
      </c>
      <c r="F60" s="319">
        <f>'10. План 2014-2020'!F140+'10. План 2014-2020'!F148</f>
        <v>3086.6</v>
      </c>
      <c r="G60" s="319">
        <f>'10. План 2014-2020'!G140+'10. План 2014-2020'!G148</f>
        <v>0</v>
      </c>
      <c r="H60" s="319">
        <f>'10. План 2014-2020'!H140+'10. План 2014-2020'!H148</f>
        <v>0</v>
      </c>
      <c r="I60" s="319">
        <f>'10. План 2014-2020'!I140+'10. План 2014-2020'!I148</f>
        <v>0</v>
      </c>
      <c r="J60" s="491"/>
      <c r="K60" s="492"/>
    </row>
    <row r="61" spans="1:11" ht="15.75" x14ac:dyDescent="0.25">
      <c r="A61" s="494"/>
      <c r="B61" s="505"/>
      <c r="C61" s="494"/>
      <c r="D61" s="329">
        <v>2019</v>
      </c>
      <c r="E61" s="319">
        <f t="shared" si="22"/>
        <v>2306</v>
      </c>
      <c r="F61" s="319">
        <f>'10. План 2014-2020'!F141+'10. План 2014-2020'!F149</f>
        <v>2306</v>
      </c>
      <c r="G61" s="319">
        <f>'10. План 2014-2020'!G141+'10. План 2014-2020'!G149</f>
        <v>0</v>
      </c>
      <c r="H61" s="319">
        <f>'10. План 2014-2020'!H141+'10. План 2014-2020'!H149</f>
        <v>0</v>
      </c>
      <c r="I61" s="319">
        <f>'10. План 2014-2020'!I141+'10. План 2014-2020'!I149</f>
        <v>0</v>
      </c>
      <c r="J61" s="491"/>
      <c r="K61" s="492"/>
    </row>
    <row r="62" spans="1:11" ht="15.75" x14ac:dyDescent="0.25">
      <c r="A62" s="494"/>
      <c r="B62" s="505"/>
      <c r="C62" s="494"/>
      <c r="D62" s="329">
        <v>2020</v>
      </c>
      <c r="E62" s="319">
        <f t="shared" si="22"/>
        <v>2306</v>
      </c>
      <c r="F62" s="319">
        <f>'10. План 2014-2020'!F142+'10. План 2014-2020'!F150</f>
        <v>2306</v>
      </c>
      <c r="G62" s="319">
        <f>'10. План 2014-2020'!G142+'10. План 2014-2020'!G150</f>
        <v>0</v>
      </c>
      <c r="H62" s="319">
        <f>'10. План 2014-2020'!H142+'10. План 2014-2020'!H150</f>
        <v>0</v>
      </c>
      <c r="I62" s="319">
        <f>'10. План 2014-2020'!I142+'10. План 2014-2020'!I150</f>
        <v>0</v>
      </c>
      <c r="J62" s="491"/>
      <c r="K62" s="492"/>
    </row>
    <row r="63" spans="1:11" ht="22.5" customHeight="1" x14ac:dyDescent="0.25">
      <c r="A63" s="475"/>
      <c r="B63" s="477" t="s">
        <v>562</v>
      </c>
      <c r="C63" s="475">
        <v>2015</v>
      </c>
      <c r="D63" s="329" t="s">
        <v>23</v>
      </c>
      <c r="E63" s="319">
        <f>SUM(E64)</f>
        <v>905.5</v>
      </c>
      <c r="F63" s="319">
        <f>'10. План 2014-2020'!F493</f>
        <v>905.5</v>
      </c>
      <c r="G63" s="319">
        <f>'10. План 2014-2020'!G143+'10. План 2014-2020'!G151</f>
        <v>0</v>
      </c>
      <c r="H63" s="319">
        <f>'10. План 2014-2020'!H143+'10. План 2014-2020'!H151</f>
        <v>0</v>
      </c>
      <c r="I63" s="319">
        <f>'10. План 2014-2020'!I143+'10. План 2014-2020'!I151</f>
        <v>0</v>
      </c>
      <c r="J63" s="491"/>
      <c r="K63" s="492"/>
    </row>
    <row r="64" spans="1:11" ht="42" customHeight="1" x14ac:dyDescent="0.25">
      <c r="A64" s="476"/>
      <c r="B64" s="478"/>
      <c r="C64" s="476"/>
      <c r="D64" s="329">
        <v>2015</v>
      </c>
      <c r="E64" s="319">
        <f>SUM(F64:I64)</f>
        <v>905.5</v>
      </c>
      <c r="F64" s="320">
        <f>'10. План 2014-2020'!F494</f>
        <v>905.5</v>
      </c>
      <c r="G64" s="319">
        <f>'10. План 2014-2020'!G144+'10. План 2014-2020'!G152</f>
        <v>0</v>
      </c>
      <c r="H64" s="319">
        <f>'10. План 2014-2020'!H144+'10. План 2014-2020'!H152</f>
        <v>0</v>
      </c>
      <c r="I64" s="319">
        <f>'10. План 2014-2020'!I144+'10. План 2014-2020'!I152</f>
        <v>0</v>
      </c>
      <c r="J64" s="491"/>
      <c r="K64" s="492"/>
    </row>
    <row r="65" spans="1:11" ht="15.75" x14ac:dyDescent="0.25">
      <c r="A65" s="494">
        <v>1</v>
      </c>
      <c r="B65" s="506" t="str">
        <f>'10. План 2014-2020'!B14</f>
        <v>Подпрограмма 1 "Развитие информационного общества и формирование электронного правительства"</v>
      </c>
      <c r="C65" s="492" t="str">
        <f>'10. План 2014-2020'!C14</f>
        <v>2014-2020</v>
      </c>
      <c r="D65" s="316" t="s">
        <v>23</v>
      </c>
      <c r="E65" s="317">
        <f t="shared" ref="E65:I72" si="23">E73+E97+E113+E137+E153+E169</f>
        <v>2788285.9308000002</v>
      </c>
      <c r="F65" s="317">
        <f t="shared" si="23"/>
        <v>2522643.5308000003</v>
      </c>
      <c r="G65" s="322">
        <f t="shared" si="23"/>
        <v>65050.8</v>
      </c>
      <c r="H65" s="322">
        <f t="shared" si="23"/>
        <v>128817.20000000001</v>
      </c>
      <c r="I65" s="322">
        <f t="shared" si="23"/>
        <v>71774.400000000009</v>
      </c>
      <c r="J65" s="475" t="s">
        <v>541</v>
      </c>
      <c r="K65" s="488" t="s">
        <v>295</v>
      </c>
    </row>
    <row r="66" spans="1:11" ht="15.75" x14ac:dyDescent="0.25">
      <c r="A66" s="494"/>
      <c r="B66" s="506"/>
      <c r="C66" s="492"/>
      <c r="D66" s="329">
        <v>2014</v>
      </c>
      <c r="E66" s="318">
        <f t="shared" si="23"/>
        <v>460481.78080000001</v>
      </c>
      <c r="F66" s="318">
        <f t="shared" si="23"/>
        <v>362424.18080000003</v>
      </c>
      <c r="G66" s="319">
        <f t="shared" si="23"/>
        <v>28658.3</v>
      </c>
      <c r="H66" s="319">
        <f t="shared" si="23"/>
        <v>58278.3</v>
      </c>
      <c r="I66" s="319">
        <f t="shared" si="23"/>
        <v>11121</v>
      </c>
      <c r="J66" s="502"/>
      <c r="K66" s="489"/>
    </row>
    <row r="67" spans="1:11" ht="15.75" x14ac:dyDescent="0.25">
      <c r="A67" s="494"/>
      <c r="B67" s="506"/>
      <c r="C67" s="492"/>
      <c r="D67" s="329">
        <v>2015</v>
      </c>
      <c r="E67" s="318">
        <f t="shared" si="23"/>
        <v>449251.4</v>
      </c>
      <c r="F67" s="318">
        <f t="shared" si="23"/>
        <v>333311</v>
      </c>
      <c r="G67" s="319">
        <f t="shared" si="23"/>
        <v>36392.5</v>
      </c>
      <c r="H67" s="319">
        <f t="shared" si="23"/>
        <v>70538.900000000009</v>
      </c>
      <c r="I67" s="319">
        <f t="shared" si="23"/>
        <v>9009</v>
      </c>
      <c r="J67" s="502"/>
      <c r="K67" s="489"/>
    </row>
    <row r="68" spans="1:11" ht="15.75" x14ac:dyDescent="0.25">
      <c r="A68" s="494"/>
      <c r="B68" s="506"/>
      <c r="C68" s="492"/>
      <c r="D68" s="329">
        <v>2016</v>
      </c>
      <c r="E68" s="318">
        <f t="shared" si="23"/>
        <v>347000</v>
      </c>
      <c r="F68" s="318">
        <f t="shared" si="23"/>
        <v>337915.2</v>
      </c>
      <c r="G68" s="319">
        <f t="shared" si="23"/>
        <v>0</v>
      </c>
      <c r="H68" s="319">
        <f t="shared" si="23"/>
        <v>0</v>
      </c>
      <c r="I68" s="319">
        <f t="shared" si="23"/>
        <v>9084.8000000000011</v>
      </c>
      <c r="J68" s="502"/>
      <c r="K68" s="489"/>
    </row>
    <row r="69" spans="1:11" ht="15.75" x14ac:dyDescent="0.25">
      <c r="A69" s="494"/>
      <c r="B69" s="506"/>
      <c r="C69" s="492"/>
      <c r="D69" s="329">
        <v>2017</v>
      </c>
      <c r="E69" s="318">
        <f t="shared" si="23"/>
        <v>334074.54999999993</v>
      </c>
      <c r="F69" s="318">
        <f t="shared" si="23"/>
        <v>324989.74999999994</v>
      </c>
      <c r="G69" s="319">
        <f t="shared" si="23"/>
        <v>0</v>
      </c>
      <c r="H69" s="319">
        <f t="shared" si="23"/>
        <v>0</v>
      </c>
      <c r="I69" s="319">
        <f t="shared" si="23"/>
        <v>9084.8000000000011</v>
      </c>
      <c r="J69" s="502"/>
      <c r="K69" s="489"/>
    </row>
    <row r="70" spans="1:11" ht="15.75" x14ac:dyDescent="0.25">
      <c r="A70" s="494"/>
      <c r="B70" s="506"/>
      <c r="C70" s="492"/>
      <c r="D70" s="329">
        <v>2018</v>
      </c>
      <c r="E70" s="318">
        <f t="shared" si="23"/>
        <v>358339</v>
      </c>
      <c r="F70" s="318">
        <f t="shared" si="23"/>
        <v>349254.2</v>
      </c>
      <c r="G70" s="319">
        <f t="shared" si="23"/>
        <v>0</v>
      </c>
      <c r="H70" s="319">
        <f t="shared" si="23"/>
        <v>0</v>
      </c>
      <c r="I70" s="319">
        <f t="shared" si="23"/>
        <v>9084.8000000000011</v>
      </c>
      <c r="J70" s="502"/>
      <c r="K70" s="489"/>
    </row>
    <row r="71" spans="1:11" ht="15.75" x14ac:dyDescent="0.25">
      <c r="A71" s="494"/>
      <c r="B71" s="506"/>
      <c r="C71" s="492"/>
      <c r="D71" s="329">
        <v>2019</v>
      </c>
      <c r="E71" s="318">
        <f t="shared" si="23"/>
        <v>414371.3</v>
      </c>
      <c r="F71" s="318">
        <f t="shared" si="23"/>
        <v>402176.3</v>
      </c>
      <c r="G71" s="319">
        <f t="shared" si="23"/>
        <v>0</v>
      </c>
      <c r="H71" s="319">
        <f t="shared" si="23"/>
        <v>0</v>
      </c>
      <c r="I71" s="319">
        <f t="shared" si="23"/>
        <v>12195</v>
      </c>
      <c r="J71" s="502"/>
      <c r="K71" s="489"/>
    </row>
    <row r="72" spans="1:11" ht="38.25" customHeight="1" x14ac:dyDescent="0.25">
      <c r="A72" s="494"/>
      <c r="B72" s="506"/>
      <c r="C72" s="492"/>
      <c r="D72" s="329">
        <v>2020</v>
      </c>
      <c r="E72" s="318">
        <f t="shared" si="23"/>
        <v>424767.9</v>
      </c>
      <c r="F72" s="318">
        <f t="shared" si="23"/>
        <v>412572.9</v>
      </c>
      <c r="G72" s="319">
        <f t="shared" si="23"/>
        <v>0</v>
      </c>
      <c r="H72" s="319">
        <f t="shared" si="23"/>
        <v>0</v>
      </c>
      <c r="I72" s="319">
        <f t="shared" si="23"/>
        <v>12195</v>
      </c>
      <c r="J72" s="502"/>
      <c r="K72" s="489"/>
    </row>
    <row r="73" spans="1:11" ht="15.75" x14ac:dyDescent="0.25">
      <c r="A73" s="497" t="s">
        <v>24</v>
      </c>
      <c r="B73" s="477" t="s">
        <v>568</v>
      </c>
      <c r="C73" s="501" t="str">
        <f>'10. План 2014-2020'!C22</f>
        <v>2014-2020</v>
      </c>
      <c r="D73" s="329" t="s">
        <v>23</v>
      </c>
      <c r="E73" s="318">
        <f>SUM(E74:E80)</f>
        <v>118418.09999999999</v>
      </c>
      <c r="F73" s="318">
        <f t="shared" ref="F73:I73" si="24">SUM(F74:F80)</f>
        <v>118418.09999999999</v>
      </c>
      <c r="G73" s="319">
        <f t="shared" si="24"/>
        <v>0</v>
      </c>
      <c r="H73" s="319">
        <f t="shared" si="24"/>
        <v>0</v>
      </c>
      <c r="I73" s="319">
        <f t="shared" si="24"/>
        <v>0</v>
      </c>
      <c r="J73" s="475" t="s">
        <v>541</v>
      </c>
      <c r="K73" s="488" t="s">
        <v>80</v>
      </c>
    </row>
    <row r="74" spans="1:11" ht="15" customHeight="1" x14ac:dyDescent="0.25">
      <c r="A74" s="497"/>
      <c r="B74" s="507"/>
      <c r="C74" s="501"/>
      <c r="D74" s="329">
        <v>2014</v>
      </c>
      <c r="E74" s="318">
        <f>F74+G74+H74+I74</f>
        <v>18605.3</v>
      </c>
      <c r="F74" s="318">
        <f>F82+F90</f>
        <v>18605.3</v>
      </c>
      <c r="G74" s="319">
        <f t="shared" ref="G74:I74" si="25">G82+G90</f>
        <v>0</v>
      </c>
      <c r="H74" s="319">
        <f t="shared" si="25"/>
        <v>0</v>
      </c>
      <c r="I74" s="319">
        <f t="shared" si="25"/>
        <v>0</v>
      </c>
      <c r="J74" s="502"/>
      <c r="K74" s="489"/>
    </row>
    <row r="75" spans="1:11" ht="15.75" x14ac:dyDescent="0.25">
      <c r="A75" s="497"/>
      <c r="B75" s="507"/>
      <c r="C75" s="501"/>
      <c r="D75" s="329">
        <v>2015</v>
      </c>
      <c r="E75" s="318">
        <f t="shared" ref="E75:E80" si="26">F75+G75+H75+I75</f>
        <v>15403.3</v>
      </c>
      <c r="F75" s="318">
        <f t="shared" ref="F75:I80" si="27">F83+F91</f>
        <v>15403.3</v>
      </c>
      <c r="G75" s="319">
        <f t="shared" si="27"/>
        <v>0</v>
      </c>
      <c r="H75" s="319">
        <f t="shared" si="27"/>
        <v>0</v>
      </c>
      <c r="I75" s="319">
        <f t="shared" si="27"/>
        <v>0</v>
      </c>
      <c r="J75" s="502"/>
      <c r="K75" s="489"/>
    </row>
    <row r="76" spans="1:11" ht="15.75" x14ac:dyDescent="0.25">
      <c r="A76" s="497"/>
      <c r="B76" s="507"/>
      <c r="C76" s="501"/>
      <c r="D76" s="329">
        <v>2016</v>
      </c>
      <c r="E76" s="318">
        <f t="shared" si="26"/>
        <v>18712</v>
      </c>
      <c r="F76" s="318">
        <f t="shared" si="27"/>
        <v>18712</v>
      </c>
      <c r="G76" s="319">
        <f t="shared" si="27"/>
        <v>0</v>
      </c>
      <c r="H76" s="319">
        <f t="shared" si="27"/>
        <v>0</v>
      </c>
      <c r="I76" s="319">
        <f t="shared" si="27"/>
        <v>0</v>
      </c>
      <c r="J76" s="502"/>
      <c r="K76" s="489"/>
    </row>
    <row r="77" spans="1:11" ht="15.75" x14ac:dyDescent="0.25">
      <c r="A77" s="497"/>
      <c r="B77" s="507"/>
      <c r="C77" s="501"/>
      <c r="D77" s="329">
        <v>2017</v>
      </c>
      <c r="E77" s="318">
        <f t="shared" si="26"/>
        <v>12987.1</v>
      </c>
      <c r="F77" s="318">
        <f t="shared" si="27"/>
        <v>12987.1</v>
      </c>
      <c r="G77" s="319">
        <f t="shared" si="27"/>
        <v>0</v>
      </c>
      <c r="H77" s="319">
        <f t="shared" si="27"/>
        <v>0</v>
      </c>
      <c r="I77" s="319">
        <f t="shared" si="27"/>
        <v>0</v>
      </c>
      <c r="J77" s="502"/>
      <c r="K77" s="489"/>
    </row>
    <row r="78" spans="1:11" ht="15.75" x14ac:dyDescent="0.25">
      <c r="A78" s="497"/>
      <c r="B78" s="507"/>
      <c r="C78" s="501"/>
      <c r="D78" s="329">
        <v>2018</v>
      </c>
      <c r="E78" s="318">
        <f t="shared" si="26"/>
        <v>12427.8</v>
      </c>
      <c r="F78" s="318">
        <f t="shared" si="27"/>
        <v>12427.8</v>
      </c>
      <c r="G78" s="319">
        <f t="shared" si="27"/>
        <v>0</v>
      </c>
      <c r="H78" s="319">
        <f t="shared" si="27"/>
        <v>0</v>
      </c>
      <c r="I78" s="319">
        <f t="shared" si="27"/>
        <v>0</v>
      </c>
      <c r="J78" s="502"/>
      <c r="K78" s="489"/>
    </row>
    <row r="79" spans="1:11" ht="15.75" x14ac:dyDescent="0.25">
      <c r="A79" s="497"/>
      <c r="B79" s="507"/>
      <c r="C79" s="501"/>
      <c r="D79" s="329">
        <v>2019</v>
      </c>
      <c r="E79" s="318">
        <f t="shared" si="26"/>
        <v>19629.400000000001</v>
      </c>
      <c r="F79" s="318">
        <f t="shared" si="27"/>
        <v>19629.400000000001</v>
      </c>
      <c r="G79" s="319">
        <f t="shared" si="27"/>
        <v>0</v>
      </c>
      <c r="H79" s="319">
        <f t="shared" si="27"/>
        <v>0</v>
      </c>
      <c r="I79" s="319">
        <f t="shared" si="27"/>
        <v>0</v>
      </c>
      <c r="J79" s="502"/>
      <c r="K79" s="489"/>
    </row>
    <row r="80" spans="1:11" ht="15.75" x14ac:dyDescent="0.25">
      <c r="A80" s="497"/>
      <c r="B80" s="508"/>
      <c r="C80" s="501"/>
      <c r="D80" s="329">
        <v>2020</v>
      </c>
      <c r="E80" s="318">
        <f t="shared" si="26"/>
        <v>20653.199999999997</v>
      </c>
      <c r="F80" s="318">
        <f t="shared" si="27"/>
        <v>20653.199999999997</v>
      </c>
      <c r="G80" s="319">
        <f t="shared" si="27"/>
        <v>0</v>
      </c>
      <c r="H80" s="319">
        <f t="shared" si="27"/>
        <v>0</v>
      </c>
      <c r="I80" s="319">
        <f t="shared" si="27"/>
        <v>0</v>
      </c>
      <c r="J80" s="502"/>
      <c r="K80" s="489"/>
    </row>
    <row r="81" spans="1:11" ht="15.75" x14ac:dyDescent="0.25">
      <c r="A81" s="494" t="s">
        <v>36</v>
      </c>
      <c r="B81" s="477" t="str">
        <f>'10. План 2014-2020'!B30</f>
        <v xml:space="preserve">Основное мероприятие 1. Совершенствование и модернизация аппаратного и программного обеспечения информационно-вычислительной сети исполнительных органов государственной власти </v>
      </c>
      <c r="C81" s="494" t="str">
        <f>'10. План 2014-2020'!C30</f>
        <v>2014-2020</v>
      </c>
      <c r="D81" s="329" t="s">
        <v>23</v>
      </c>
      <c r="E81" s="318">
        <f>SUM(E82:E88)</f>
        <v>95487.599999999991</v>
      </c>
      <c r="F81" s="318">
        <f>SUM(F82:F88)</f>
        <v>95487.599999999991</v>
      </c>
      <c r="G81" s="319">
        <f t="shared" ref="G81:I81" si="28">SUM(G82:G88)</f>
        <v>0</v>
      </c>
      <c r="H81" s="319">
        <f t="shared" si="28"/>
        <v>0</v>
      </c>
      <c r="I81" s="319">
        <f t="shared" si="28"/>
        <v>0</v>
      </c>
      <c r="J81" s="495" t="str">
        <f>'10. План 2014-2020'!J266</f>
        <v>Доля документов на всех видах носителей государственных архивов, находящихся в нормативных условиях, обеспечивающих их постоянное (вечное) хранение, в общем количестве архивных документов</v>
      </c>
      <c r="K81" s="488" t="s">
        <v>80</v>
      </c>
    </row>
    <row r="82" spans="1:11" ht="15.75" x14ac:dyDescent="0.25">
      <c r="A82" s="494"/>
      <c r="B82" s="493"/>
      <c r="C82" s="494"/>
      <c r="D82" s="329">
        <v>2014</v>
      </c>
      <c r="E82" s="318">
        <f>F82+G82+H82+I82</f>
        <v>13295.3</v>
      </c>
      <c r="F82" s="340">
        <f>'10. План 2014-2020'!F31</f>
        <v>13295.3</v>
      </c>
      <c r="G82" s="361">
        <f>'10. План 2014-2020'!G31</f>
        <v>0</v>
      </c>
      <c r="H82" s="361">
        <f>'10. План 2014-2020'!H31</f>
        <v>0</v>
      </c>
      <c r="I82" s="361">
        <f>'10. План 2014-2020'!I31</f>
        <v>0</v>
      </c>
      <c r="J82" s="496"/>
      <c r="K82" s="489"/>
    </row>
    <row r="83" spans="1:11" ht="15.75" x14ac:dyDescent="0.25">
      <c r="A83" s="494"/>
      <c r="B83" s="493"/>
      <c r="C83" s="494"/>
      <c r="D83" s="329">
        <v>2015</v>
      </c>
      <c r="E83" s="318">
        <f t="shared" ref="E83:E88" si="29">F83+G83+H83+I83</f>
        <v>10732.8</v>
      </c>
      <c r="F83" s="340">
        <f>'10. План 2014-2020'!F32</f>
        <v>10732.8</v>
      </c>
      <c r="G83" s="361">
        <f>'10. План 2014-2020'!G32</f>
        <v>0</v>
      </c>
      <c r="H83" s="361">
        <f>'10. План 2014-2020'!H32</f>
        <v>0</v>
      </c>
      <c r="I83" s="361">
        <f>'10. План 2014-2020'!I32</f>
        <v>0</v>
      </c>
      <c r="J83" s="496"/>
      <c r="K83" s="489"/>
    </row>
    <row r="84" spans="1:11" ht="15.75" x14ac:dyDescent="0.25">
      <c r="A84" s="494"/>
      <c r="B84" s="493"/>
      <c r="C84" s="494"/>
      <c r="D84" s="329">
        <v>2016</v>
      </c>
      <c r="E84" s="318">
        <f t="shared" si="29"/>
        <v>16122</v>
      </c>
      <c r="F84" s="340">
        <f>'10. План 2014-2020'!F33</f>
        <v>16122</v>
      </c>
      <c r="G84" s="361">
        <f>'10. План 2014-2020'!G33</f>
        <v>0</v>
      </c>
      <c r="H84" s="361">
        <f>'10. План 2014-2020'!H33</f>
        <v>0</v>
      </c>
      <c r="I84" s="361">
        <f>'10. План 2014-2020'!I33</f>
        <v>0</v>
      </c>
      <c r="J84" s="496"/>
      <c r="K84" s="489"/>
    </row>
    <row r="85" spans="1:11" ht="15.75" x14ac:dyDescent="0.25">
      <c r="A85" s="494"/>
      <c r="B85" s="493"/>
      <c r="C85" s="494"/>
      <c r="D85" s="329">
        <v>2017</v>
      </c>
      <c r="E85" s="318">
        <f t="shared" si="29"/>
        <v>10397.1</v>
      </c>
      <c r="F85" s="340">
        <f>'10. План 2014-2020'!F34</f>
        <v>10397.1</v>
      </c>
      <c r="G85" s="361">
        <f>'10. План 2014-2020'!G34</f>
        <v>0</v>
      </c>
      <c r="H85" s="361">
        <f>'10. План 2014-2020'!H34</f>
        <v>0</v>
      </c>
      <c r="I85" s="361">
        <f>'10. План 2014-2020'!I34</f>
        <v>0</v>
      </c>
      <c r="J85" s="496"/>
      <c r="K85" s="489"/>
    </row>
    <row r="86" spans="1:11" ht="15.75" x14ac:dyDescent="0.25">
      <c r="A86" s="494"/>
      <c r="B86" s="493"/>
      <c r="C86" s="494"/>
      <c r="D86" s="329">
        <v>2018</v>
      </c>
      <c r="E86" s="318">
        <f t="shared" si="29"/>
        <v>9837.7999999999993</v>
      </c>
      <c r="F86" s="340">
        <f>'10. План 2014-2020'!F35</f>
        <v>9837.7999999999993</v>
      </c>
      <c r="G86" s="361">
        <f>'10. План 2014-2020'!G35</f>
        <v>0</v>
      </c>
      <c r="H86" s="361">
        <f>'10. План 2014-2020'!H35</f>
        <v>0</v>
      </c>
      <c r="I86" s="361">
        <f>'10. План 2014-2020'!I35</f>
        <v>0</v>
      </c>
      <c r="J86" s="496"/>
      <c r="K86" s="489"/>
    </row>
    <row r="87" spans="1:11" ht="15.75" x14ac:dyDescent="0.25">
      <c r="A87" s="494"/>
      <c r="B87" s="493"/>
      <c r="C87" s="494"/>
      <c r="D87" s="329">
        <v>2019</v>
      </c>
      <c r="E87" s="318">
        <f t="shared" si="29"/>
        <v>17039.400000000001</v>
      </c>
      <c r="F87" s="340">
        <f>'10. План 2014-2020'!F36</f>
        <v>17039.400000000001</v>
      </c>
      <c r="G87" s="361">
        <f>'10. План 2014-2020'!G36</f>
        <v>0</v>
      </c>
      <c r="H87" s="361">
        <f>'10. План 2014-2020'!H36</f>
        <v>0</v>
      </c>
      <c r="I87" s="361">
        <f>'10. План 2014-2020'!I36</f>
        <v>0</v>
      </c>
      <c r="J87" s="496"/>
      <c r="K87" s="489"/>
    </row>
    <row r="88" spans="1:11" ht="15.75" x14ac:dyDescent="0.25">
      <c r="A88" s="494"/>
      <c r="B88" s="478"/>
      <c r="C88" s="494"/>
      <c r="D88" s="329">
        <v>2020</v>
      </c>
      <c r="E88" s="318">
        <f t="shared" si="29"/>
        <v>18063.199999999997</v>
      </c>
      <c r="F88" s="340">
        <f>'10. План 2014-2020'!F37</f>
        <v>18063.199999999997</v>
      </c>
      <c r="G88" s="361">
        <f>'10. План 2014-2020'!G37</f>
        <v>0</v>
      </c>
      <c r="H88" s="361">
        <f>'10. План 2014-2020'!H37</f>
        <v>0</v>
      </c>
      <c r="I88" s="361">
        <f>'10. План 2014-2020'!I37</f>
        <v>0</v>
      </c>
      <c r="J88" s="504"/>
      <c r="K88" s="489"/>
    </row>
    <row r="89" spans="1:11" ht="15.75" customHeight="1" x14ac:dyDescent="0.25">
      <c r="A89" s="494" t="s">
        <v>37</v>
      </c>
      <c r="B89" s="477" t="str">
        <f>'10. План 2014-2020'!B62</f>
        <v>Основное мероприятие 2. Обеспечение комплексной защиты информации в информационно-вычислительной сети исполнительных органов государственной власти  Мурманской области</v>
      </c>
      <c r="C89" s="494" t="str">
        <f>'10. План 2014-2020'!C62</f>
        <v>2014-2020</v>
      </c>
      <c r="D89" s="329" t="s">
        <v>23</v>
      </c>
      <c r="E89" s="319">
        <f>SUM(E90:E96)</f>
        <v>22930.5</v>
      </c>
      <c r="F89" s="319">
        <f>SUM(F90:F96)</f>
        <v>22930.5</v>
      </c>
      <c r="G89" s="319">
        <f t="shared" ref="G89:I89" si="30">SUM(G90:G96)</f>
        <v>0</v>
      </c>
      <c r="H89" s="319">
        <f t="shared" si="30"/>
        <v>0</v>
      </c>
      <c r="I89" s="319">
        <f t="shared" si="30"/>
        <v>0</v>
      </c>
      <c r="J89" s="495" t="str">
        <f>'10. План 2014-2020'!J62</f>
        <v>Доля автоматизированных рабочих мест сотрудников исполнительных органов государственный власти, защищенных с использованием комплексной системы защиты информации</v>
      </c>
      <c r="K89" s="488" t="s">
        <v>293</v>
      </c>
    </row>
    <row r="90" spans="1:11" ht="15.75" x14ac:dyDescent="0.25">
      <c r="A90" s="494"/>
      <c r="B90" s="493"/>
      <c r="C90" s="494"/>
      <c r="D90" s="329">
        <v>2014</v>
      </c>
      <c r="E90" s="320">
        <f>F90+G90+H90+I90</f>
        <v>5310</v>
      </c>
      <c r="F90" s="320">
        <f>'10. План 2014-2020'!F63</f>
        <v>5310</v>
      </c>
      <c r="G90" s="319">
        <f>'10. План 2014-2020'!G63</f>
        <v>0</v>
      </c>
      <c r="H90" s="319">
        <f>'10. План 2014-2020'!H63</f>
        <v>0</v>
      </c>
      <c r="I90" s="319">
        <f>'10. План 2014-2020'!I63</f>
        <v>0</v>
      </c>
      <c r="J90" s="496"/>
      <c r="K90" s="489"/>
    </row>
    <row r="91" spans="1:11" ht="15.75" x14ac:dyDescent="0.25">
      <c r="A91" s="494"/>
      <c r="B91" s="493"/>
      <c r="C91" s="494"/>
      <c r="D91" s="329">
        <v>2015</v>
      </c>
      <c r="E91" s="320">
        <f t="shared" ref="E91:E96" si="31">F91+G91+H91+I91</f>
        <v>4670.5</v>
      </c>
      <c r="F91" s="320">
        <f>'10. План 2014-2020'!F64</f>
        <v>4670.5</v>
      </c>
      <c r="G91" s="319">
        <f>'10. План 2014-2020'!G64</f>
        <v>0</v>
      </c>
      <c r="H91" s="319">
        <f>'10. План 2014-2020'!H64</f>
        <v>0</v>
      </c>
      <c r="I91" s="319">
        <f>'10. План 2014-2020'!I64</f>
        <v>0</v>
      </c>
      <c r="J91" s="496"/>
      <c r="K91" s="489"/>
    </row>
    <row r="92" spans="1:11" ht="15.75" x14ac:dyDescent="0.25">
      <c r="A92" s="494"/>
      <c r="B92" s="493"/>
      <c r="C92" s="494"/>
      <c r="D92" s="329">
        <v>2016</v>
      </c>
      <c r="E92" s="320">
        <f t="shared" si="31"/>
        <v>2590</v>
      </c>
      <c r="F92" s="320">
        <f>'10. План 2014-2020'!F65</f>
        <v>2590</v>
      </c>
      <c r="G92" s="319">
        <f>'10. План 2014-2020'!G65</f>
        <v>0</v>
      </c>
      <c r="H92" s="319">
        <f>'10. План 2014-2020'!H65</f>
        <v>0</v>
      </c>
      <c r="I92" s="319">
        <f>'10. План 2014-2020'!I65</f>
        <v>0</v>
      </c>
      <c r="J92" s="496"/>
      <c r="K92" s="489"/>
    </row>
    <row r="93" spans="1:11" ht="15.75" x14ac:dyDescent="0.25">
      <c r="A93" s="494"/>
      <c r="B93" s="493"/>
      <c r="C93" s="494"/>
      <c r="D93" s="329">
        <v>2017</v>
      </c>
      <c r="E93" s="319">
        <f t="shared" si="31"/>
        <v>2590</v>
      </c>
      <c r="F93" s="319">
        <f>'10. План 2014-2020'!F66</f>
        <v>2590</v>
      </c>
      <c r="G93" s="319">
        <f>'10. План 2014-2020'!G66</f>
        <v>0</v>
      </c>
      <c r="H93" s="319">
        <f>'10. План 2014-2020'!H66</f>
        <v>0</v>
      </c>
      <c r="I93" s="319">
        <v>0</v>
      </c>
      <c r="J93" s="496"/>
      <c r="K93" s="489"/>
    </row>
    <row r="94" spans="1:11" ht="15.75" x14ac:dyDescent="0.25">
      <c r="A94" s="494"/>
      <c r="B94" s="493"/>
      <c r="C94" s="494"/>
      <c r="D94" s="329">
        <v>2018</v>
      </c>
      <c r="E94" s="319">
        <f t="shared" si="31"/>
        <v>2590</v>
      </c>
      <c r="F94" s="319">
        <f>'10. План 2014-2020'!F67</f>
        <v>2590</v>
      </c>
      <c r="G94" s="319">
        <f>'10. План 2014-2020'!G67</f>
        <v>0</v>
      </c>
      <c r="H94" s="319">
        <f>'10. План 2014-2020'!H67</f>
        <v>0</v>
      </c>
      <c r="I94" s="319">
        <f>'10. План 2014-2020'!I67</f>
        <v>0</v>
      </c>
      <c r="J94" s="496"/>
      <c r="K94" s="489"/>
    </row>
    <row r="95" spans="1:11" ht="15.75" x14ac:dyDescent="0.25">
      <c r="A95" s="494"/>
      <c r="B95" s="493"/>
      <c r="C95" s="494"/>
      <c r="D95" s="329">
        <v>2019</v>
      </c>
      <c r="E95" s="320">
        <f t="shared" si="31"/>
        <v>2590</v>
      </c>
      <c r="F95" s="320">
        <f>'10. План 2014-2020'!F68</f>
        <v>2590</v>
      </c>
      <c r="G95" s="319">
        <f>'10. План 2014-2020'!G68</f>
        <v>0</v>
      </c>
      <c r="H95" s="319">
        <f>'10. План 2014-2020'!H68</f>
        <v>0</v>
      </c>
      <c r="I95" s="319">
        <f>'10. План 2014-2020'!I68</f>
        <v>0</v>
      </c>
      <c r="J95" s="496"/>
      <c r="K95" s="489"/>
    </row>
    <row r="96" spans="1:11" ht="15.75" x14ac:dyDescent="0.25">
      <c r="A96" s="494"/>
      <c r="B96" s="478"/>
      <c r="C96" s="494"/>
      <c r="D96" s="329">
        <v>2020</v>
      </c>
      <c r="E96" s="320">
        <f t="shared" si="31"/>
        <v>2590</v>
      </c>
      <c r="F96" s="320">
        <f>'10. План 2014-2020'!F69</f>
        <v>2590</v>
      </c>
      <c r="G96" s="319">
        <f>'10. План 2014-2020'!G69</f>
        <v>0</v>
      </c>
      <c r="H96" s="319">
        <f>'10. План 2014-2020'!H69</f>
        <v>0</v>
      </c>
      <c r="I96" s="319">
        <f>'10. План 2014-2020'!I69</f>
        <v>0</v>
      </c>
      <c r="J96" s="496"/>
      <c r="K96" s="489"/>
    </row>
    <row r="97" spans="1:11" ht="15.75" x14ac:dyDescent="0.25">
      <c r="A97" s="497" t="s">
        <v>25</v>
      </c>
      <c r="B97" s="477" t="s">
        <v>569</v>
      </c>
      <c r="C97" s="501" t="str">
        <f>'10. План 2014-2020'!C87</f>
        <v>2014-2020</v>
      </c>
      <c r="D97" s="329" t="s">
        <v>23</v>
      </c>
      <c r="E97" s="318">
        <f>SUM(E98:E104)</f>
        <v>442700.9</v>
      </c>
      <c r="F97" s="318">
        <f t="shared" ref="F97:I97" si="32">SUM(F98:F104)</f>
        <v>426700.9</v>
      </c>
      <c r="G97" s="319">
        <f t="shared" si="32"/>
        <v>16000</v>
      </c>
      <c r="H97" s="319">
        <f t="shared" si="32"/>
        <v>0</v>
      </c>
      <c r="I97" s="319">
        <f t="shared" si="32"/>
        <v>0</v>
      </c>
      <c r="J97" s="475" t="s">
        <v>541</v>
      </c>
      <c r="K97" s="488" t="str">
        <f>'10. План 2014-2020'!K87</f>
        <v>Комитет по развитию информационных технологий и связи Мурманской области, Министерство образования и науки Мурманской области, Министерство социального развития Мурманской области, Министерство юстиции  Мурманской области, Министерство строительства и территориального развития Мурманской области</v>
      </c>
    </row>
    <row r="98" spans="1:11" ht="15" customHeight="1" x14ac:dyDescent="0.25">
      <c r="A98" s="497"/>
      <c r="B98" s="507"/>
      <c r="C98" s="501"/>
      <c r="D98" s="329">
        <v>2014</v>
      </c>
      <c r="E98" s="318">
        <f>F98+G98+H98+I98</f>
        <v>62163.700000000004</v>
      </c>
      <c r="F98" s="318">
        <f>F106</f>
        <v>62163.700000000004</v>
      </c>
      <c r="G98" s="319">
        <f t="shared" ref="G98:I98" si="33">G106</f>
        <v>0</v>
      </c>
      <c r="H98" s="319">
        <f t="shared" si="33"/>
        <v>0</v>
      </c>
      <c r="I98" s="319">
        <f t="shared" si="33"/>
        <v>0</v>
      </c>
      <c r="J98" s="502"/>
      <c r="K98" s="489"/>
    </row>
    <row r="99" spans="1:11" ht="15.75" x14ac:dyDescent="0.25">
      <c r="A99" s="497"/>
      <c r="B99" s="507"/>
      <c r="C99" s="501"/>
      <c r="D99" s="329">
        <v>2015</v>
      </c>
      <c r="E99" s="318">
        <f t="shared" ref="E99:E104" si="34">F99+G99+H99+I99</f>
        <v>69288.100000000006</v>
      </c>
      <c r="F99" s="318">
        <f t="shared" ref="F99:I104" si="35">F107</f>
        <v>53288.100000000006</v>
      </c>
      <c r="G99" s="319">
        <f t="shared" si="35"/>
        <v>16000</v>
      </c>
      <c r="H99" s="319">
        <f t="shared" si="35"/>
        <v>0</v>
      </c>
      <c r="I99" s="319">
        <f t="shared" si="35"/>
        <v>0</v>
      </c>
      <c r="J99" s="502"/>
      <c r="K99" s="489"/>
    </row>
    <row r="100" spans="1:11" ht="15.75" x14ac:dyDescent="0.25">
      <c r="A100" s="497"/>
      <c r="B100" s="507"/>
      <c r="C100" s="501"/>
      <c r="D100" s="329">
        <v>2016</v>
      </c>
      <c r="E100" s="318">
        <f t="shared" si="34"/>
        <v>60735.6</v>
      </c>
      <c r="F100" s="318">
        <f t="shared" si="35"/>
        <v>60735.6</v>
      </c>
      <c r="G100" s="319">
        <f t="shared" si="35"/>
        <v>0</v>
      </c>
      <c r="H100" s="319">
        <f t="shared" si="35"/>
        <v>0</v>
      </c>
      <c r="I100" s="319">
        <f t="shared" si="35"/>
        <v>0</v>
      </c>
      <c r="J100" s="502"/>
      <c r="K100" s="489"/>
    </row>
    <row r="101" spans="1:11" ht="15.75" x14ac:dyDescent="0.25">
      <c r="A101" s="497"/>
      <c r="B101" s="507"/>
      <c r="C101" s="501"/>
      <c r="D101" s="329">
        <v>2017</v>
      </c>
      <c r="E101" s="318">
        <f t="shared" si="34"/>
        <v>57820.9</v>
      </c>
      <c r="F101" s="318">
        <f t="shared" si="35"/>
        <v>57820.9</v>
      </c>
      <c r="G101" s="319">
        <f t="shared" si="35"/>
        <v>0</v>
      </c>
      <c r="H101" s="319">
        <f t="shared" si="35"/>
        <v>0</v>
      </c>
      <c r="I101" s="319">
        <f t="shared" si="35"/>
        <v>0</v>
      </c>
      <c r="J101" s="502"/>
      <c r="K101" s="489"/>
    </row>
    <row r="102" spans="1:11" ht="16.5" customHeight="1" x14ac:dyDescent="0.25">
      <c r="A102" s="497"/>
      <c r="B102" s="507"/>
      <c r="C102" s="501"/>
      <c r="D102" s="329">
        <v>2018</v>
      </c>
      <c r="E102" s="318">
        <f t="shared" si="34"/>
        <v>56072.399999999994</v>
      </c>
      <c r="F102" s="318">
        <f t="shared" si="35"/>
        <v>56072.399999999994</v>
      </c>
      <c r="G102" s="319">
        <f t="shared" si="35"/>
        <v>0</v>
      </c>
      <c r="H102" s="319">
        <f t="shared" si="35"/>
        <v>0</v>
      </c>
      <c r="I102" s="319">
        <f t="shared" si="35"/>
        <v>0</v>
      </c>
      <c r="J102" s="502"/>
      <c r="K102" s="489"/>
    </row>
    <row r="103" spans="1:11" ht="15.75" customHeight="1" x14ac:dyDescent="0.25">
      <c r="A103" s="497"/>
      <c r="B103" s="507"/>
      <c r="C103" s="501"/>
      <c r="D103" s="329">
        <v>2019</v>
      </c>
      <c r="E103" s="318">
        <f t="shared" si="34"/>
        <v>67760.100000000006</v>
      </c>
      <c r="F103" s="318">
        <f t="shared" si="35"/>
        <v>67760.100000000006</v>
      </c>
      <c r="G103" s="319">
        <f t="shared" si="35"/>
        <v>0</v>
      </c>
      <c r="H103" s="319">
        <f t="shared" si="35"/>
        <v>0</v>
      </c>
      <c r="I103" s="319">
        <f t="shared" si="35"/>
        <v>0</v>
      </c>
      <c r="J103" s="502"/>
      <c r="K103" s="489"/>
    </row>
    <row r="104" spans="1:11" ht="16.5" customHeight="1" x14ac:dyDescent="0.25">
      <c r="A104" s="497"/>
      <c r="B104" s="508"/>
      <c r="C104" s="501"/>
      <c r="D104" s="329">
        <v>2020</v>
      </c>
      <c r="E104" s="318">
        <f t="shared" si="34"/>
        <v>68860.100000000006</v>
      </c>
      <c r="F104" s="318">
        <f t="shared" si="35"/>
        <v>68860.100000000006</v>
      </c>
      <c r="G104" s="319">
        <f t="shared" si="35"/>
        <v>0</v>
      </c>
      <c r="H104" s="319">
        <f t="shared" si="35"/>
        <v>0</v>
      </c>
      <c r="I104" s="319">
        <f t="shared" si="35"/>
        <v>0</v>
      </c>
      <c r="J104" s="476"/>
      <c r="K104" s="489"/>
    </row>
    <row r="105" spans="1:11" ht="30" customHeight="1" x14ac:dyDescent="0.25">
      <c r="A105" s="494" t="s">
        <v>172</v>
      </c>
      <c r="B105" s="477" t="str">
        <f>'10. План 2014-2020'!B95</f>
        <v xml:space="preserve">Основное мероприятие 3. Развитие инфокоммуникационных компонентов электронного правительства </v>
      </c>
      <c r="C105" s="494" t="str">
        <f>'10. План 2014-2020'!C95</f>
        <v>2014-2020</v>
      </c>
      <c r="D105" s="329" t="s">
        <v>23</v>
      </c>
      <c r="E105" s="318">
        <f>SUM(E106:E112)</f>
        <v>442700.9</v>
      </c>
      <c r="F105" s="318">
        <f t="shared" ref="F105:I105" si="36">SUM(F106:F112)</f>
        <v>426700.9</v>
      </c>
      <c r="G105" s="319">
        <f t="shared" si="36"/>
        <v>16000</v>
      </c>
      <c r="H105" s="319">
        <f t="shared" si="36"/>
        <v>0</v>
      </c>
      <c r="I105" s="319">
        <f t="shared" si="36"/>
        <v>0</v>
      </c>
      <c r="J105" s="495" t="str">
        <f>'10. План 2014-2020'!J95</f>
        <v>Доля населения, удовлетворённая информационной открытостью деятельности исполнительных органов государственной власти Мурманской области
Доступность государственных информационных систем, включенных в информационно-вычислительную сеть исполнительных органов государственной власти Мурманской области</v>
      </c>
      <c r="K105" s="488" t="str">
        <f>'10. План 2014-2020'!K95</f>
        <v>Комитет по развитию информационных технологий и связи Мурманской области, Министерство образования и науки Мурманской области, Министерство социального развития Мурманской области, Министерство юстиции  Мурманской области, Министерство строительства и территориального развития Мурманской области</v>
      </c>
    </row>
    <row r="106" spans="1:11" ht="15.75" x14ac:dyDescent="0.25">
      <c r="A106" s="494"/>
      <c r="B106" s="493"/>
      <c r="C106" s="494"/>
      <c r="D106" s="329">
        <v>2014</v>
      </c>
      <c r="E106" s="318">
        <f>F106+G106+H106+I106</f>
        <v>62163.700000000004</v>
      </c>
      <c r="F106" s="340">
        <f>'10. План 2014-2020'!F96</f>
        <v>62163.700000000004</v>
      </c>
      <c r="G106" s="361">
        <f>'10. План 2014-2020'!G96</f>
        <v>0</v>
      </c>
      <c r="H106" s="361">
        <f>'10. План 2014-2020'!H96</f>
        <v>0</v>
      </c>
      <c r="I106" s="361">
        <f>'10. План 2014-2020'!I96</f>
        <v>0</v>
      </c>
      <c r="J106" s="496"/>
      <c r="K106" s="489"/>
    </row>
    <row r="107" spans="1:11" ht="15.75" x14ac:dyDescent="0.25">
      <c r="A107" s="494"/>
      <c r="B107" s="493"/>
      <c r="C107" s="494"/>
      <c r="D107" s="329">
        <v>2015</v>
      </c>
      <c r="E107" s="318">
        <f t="shared" ref="E107:E112" si="37">F107+G107+H107+I107</f>
        <v>69288.100000000006</v>
      </c>
      <c r="F107" s="340">
        <f>'10. План 2014-2020'!F97</f>
        <v>53288.100000000006</v>
      </c>
      <c r="G107" s="361">
        <f>'10. План 2014-2020'!G97</f>
        <v>16000</v>
      </c>
      <c r="H107" s="361">
        <f>'10. План 2014-2020'!H97</f>
        <v>0</v>
      </c>
      <c r="I107" s="361">
        <f>'10. План 2014-2020'!I97</f>
        <v>0</v>
      </c>
      <c r="J107" s="496"/>
      <c r="K107" s="489"/>
    </row>
    <row r="108" spans="1:11" ht="15.75" x14ac:dyDescent="0.25">
      <c r="A108" s="494"/>
      <c r="B108" s="493"/>
      <c r="C108" s="494"/>
      <c r="D108" s="329">
        <v>2016</v>
      </c>
      <c r="E108" s="318">
        <f t="shared" si="37"/>
        <v>60735.6</v>
      </c>
      <c r="F108" s="340">
        <f>'10. План 2014-2020'!F98</f>
        <v>60735.6</v>
      </c>
      <c r="G108" s="361">
        <f>'10. План 2014-2020'!G98</f>
        <v>0</v>
      </c>
      <c r="H108" s="361">
        <f>'10. План 2014-2020'!H98</f>
        <v>0</v>
      </c>
      <c r="I108" s="361">
        <f>'10. План 2014-2020'!I98</f>
        <v>0</v>
      </c>
      <c r="J108" s="496"/>
      <c r="K108" s="489"/>
    </row>
    <row r="109" spans="1:11" ht="15.75" x14ac:dyDescent="0.25">
      <c r="A109" s="494"/>
      <c r="B109" s="493"/>
      <c r="C109" s="494"/>
      <c r="D109" s="329">
        <v>2017</v>
      </c>
      <c r="E109" s="318">
        <f t="shared" si="37"/>
        <v>57820.9</v>
      </c>
      <c r="F109" s="340">
        <f>'10. План 2014-2020'!F99</f>
        <v>57820.9</v>
      </c>
      <c r="G109" s="361">
        <f>'10. План 2014-2020'!G99</f>
        <v>0</v>
      </c>
      <c r="H109" s="361">
        <f>'10. План 2014-2020'!H99</f>
        <v>0</v>
      </c>
      <c r="I109" s="361">
        <f>'10. План 2014-2020'!I99</f>
        <v>0</v>
      </c>
      <c r="J109" s="496"/>
      <c r="K109" s="489"/>
    </row>
    <row r="110" spans="1:11" ht="15.75" x14ac:dyDescent="0.25">
      <c r="A110" s="494"/>
      <c r="B110" s="493"/>
      <c r="C110" s="494"/>
      <c r="D110" s="329">
        <v>2018</v>
      </c>
      <c r="E110" s="318">
        <f t="shared" si="37"/>
        <v>56072.399999999994</v>
      </c>
      <c r="F110" s="340">
        <f>'10. План 2014-2020'!F100</f>
        <v>56072.399999999994</v>
      </c>
      <c r="G110" s="361">
        <f>'10. План 2014-2020'!G100</f>
        <v>0</v>
      </c>
      <c r="H110" s="361">
        <f>'10. План 2014-2020'!H100</f>
        <v>0</v>
      </c>
      <c r="I110" s="361">
        <f>'10. План 2014-2020'!I100</f>
        <v>0</v>
      </c>
      <c r="J110" s="496"/>
      <c r="K110" s="489"/>
    </row>
    <row r="111" spans="1:11" ht="15.75" x14ac:dyDescent="0.25">
      <c r="A111" s="494"/>
      <c r="B111" s="493"/>
      <c r="C111" s="494"/>
      <c r="D111" s="329">
        <v>2019</v>
      </c>
      <c r="E111" s="318">
        <f t="shared" si="37"/>
        <v>67760.100000000006</v>
      </c>
      <c r="F111" s="340">
        <f>'10. План 2014-2020'!F101</f>
        <v>67760.100000000006</v>
      </c>
      <c r="G111" s="361">
        <f>'10. План 2014-2020'!G101</f>
        <v>0</v>
      </c>
      <c r="H111" s="361">
        <f>'10. План 2014-2020'!H101</f>
        <v>0</v>
      </c>
      <c r="I111" s="361">
        <f>'10. План 2014-2020'!I101</f>
        <v>0</v>
      </c>
      <c r="J111" s="496"/>
      <c r="K111" s="489"/>
    </row>
    <row r="112" spans="1:11" ht="15.75" x14ac:dyDescent="0.25">
      <c r="A112" s="494"/>
      <c r="B112" s="478"/>
      <c r="C112" s="494"/>
      <c r="D112" s="329">
        <v>2020</v>
      </c>
      <c r="E112" s="318">
        <f t="shared" si="37"/>
        <v>68860.100000000006</v>
      </c>
      <c r="F112" s="340">
        <f>'10. План 2014-2020'!F102</f>
        <v>68860.100000000006</v>
      </c>
      <c r="G112" s="361">
        <f>'10. План 2014-2020'!G102</f>
        <v>0</v>
      </c>
      <c r="H112" s="361">
        <f>'10. План 2014-2020'!H102</f>
        <v>0</v>
      </c>
      <c r="I112" s="361">
        <f>'10. План 2014-2020'!I102</f>
        <v>0</v>
      </c>
      <c r="J112" s="496"/>
      <c r="K112" s="489"/>
    </row>
    <row r="113" spans="1:11" ht="15.75" x14ac:dyDescent="0.25">
      <c r="A113" s="497" t="s">
        <v>68</v>
      </c>
      <c r="B113" s="498" t="s">
        <v>693</v>
      </c>
      <c r="C113" s="501" t="str">
        <f>'10. План 2014-2020'!C178</f>
        <v>2014-2020</v>
      </c>
      <c r="D113" s="316" t="s">
        <v>23</v>
      </c>
      <c r="E113" s="317">
        <f>SUM(E114:E120)</f>
        <v>882647.35</v>
      </c>
      <c r="F113" s="317">
        <f t="shared" ref="F113:I113" si="38">SUM(F114:F120)</f>
        <v>704779.35</v>
      </c>
      <c r="G113" s="322">
        <f t="shared" si="38"/>
        <v>49050.8</v>
      </c>
      <c r="H113" s="322">
        <f t="shared" si="38"/>
        <v>128817.20000000001</v>
      </c>
      <c r="I113" s="322">
        <f t="shared" si="38"/>
        <v>0</v>
      </c>
      <c r="J113" s="475" t="s">
        <v>541</v>
      </c>
      <c r="K113" s="488" t="s">
        <v>80</v>
      </c>
    </row>
    <row r="114" spans="1:11" ht="15" customHeight="1" x14ac:dyDescent="0.25">
      <c r="A114" s="497"/>
      <c r="B114" s="499"/>
      <c r="C114" s="501"/>
      <c r="D114" s="329">
        <v>2014</v>
      </c>
      <c r="E114" s="318">
        <f>F114+G114+H114+I114</f>
        <v>175569.59999999998</v>
      </c>
      <c r="F114" s="318">
        <f>F122+F130</f>
        <v>88632.999999999985</v>
      </c>
      <c r="G114" s="319">
        <f t="shared" ref="G114:I114" si="39">G122+G130</f>
        <v>28658.3</v>
      </c>
      <c r="H114" s="319">
        <f t="shared" si="39"/>
        <v>58278.3</v>
      </c>
      <c r="I114" s="319">
        <f t="shared" si="39"/>
        <v>0</v>
      </c>
      <c r="J114" s="502"/>
      <c r="K114" s="489"/>
    </row>
    <row r="115" spans="1:11" ht="15.75" x14ac:dyDescent="0.25">
      <c r="A115" s="497"/>
      <c r="B115" s="499"/>
      <c r="C115" s="501"/>
      <c r="D115" s="329">
        <v>2015</v>
      </c>
      <c r="E115" s="318">
        <f t="shared" ref="E115:E120" si="40">F115+G115+H115+I115</f>
        <v>179283.20000000001</v>
      </c>
      <c r="F115" s="318">
        <f t="shared" ref="F115:I120" si="41">F123+F131</f>
        <v>88351.799999999988</v>
      </c>
      <c r="G115" s="319">
        <f t="shared" si="41"/>
        <v>20392.5</v>
      </c>
      <c r="H115" s="319">
        <f t="shared" si="41"/>
        <v>70538.900000000009</v>
      </c>
      <c r="I115" s="319">
        <f t="shared" si="41"/>
        <v>0</v>
      </c>
      <c r="J115" s="502"/>
      <c r="K115" s="489"/>
    </row>
    <row r="116" spans="1:11" ht="15.75" x14ac:dyDescent="0.25">
      <c r="A116" s="497"/>
      <c r="B116" s="499"/>
      <c r="C116" s="501"/>
      <c r="D116" s="329">
        <v>2016</v>
      </c>
      <c r="E116" s="318">
        <f t="shared" si="40"/>
        <v>104043.7</v>
      </c>
      <c r="F116" s="318">
        <f t="shared" si="41"/>
        <v>104043.7</v>
      </c>
      <c r="G116" s="319">
        <f t="shared" si="41"/>
        <v>0</v>
      </c>
      <c r="H116" s="319">
        <f t="shared" si="41"/>
        <v>0</v>
      </c>
      <c r="I116" s="319">
        <f t="shared" si="41"/>
        <v>0</v>
      </c>
      <c r="J116" s="502"/>
      <c r="K116" s="489"/>
    </row>
    <row r="117" spans="1:11" ht="15.75" x14ac:dyDescent="0.25">
      <c r="A117" s="497"/>
      <c r="B117" s="499"/>
      <c r="C117" s="501"/>
      <c r="D117" s="329">
        <v>2017</v>
      </c>
      <c r="E117" s="318">
        <f t="shared" si="40"/>
        <v>104009.15</v>
      </c>
      <c r="F117" s="318">
        <f t="shared" si="41"/>
        <v>104009.15</v>
      </c>
      <c r="G117" s="319">
        <f t="shared" si="41"/>
        <v>0</v>
      </c>
      <c r="H117" s="319">
        <f t="shared" si="41"/>
        <v>0</v>
      </c>
      <c r="I117" s="319">
        <f t="shared" si="41"/>
        <v>0</v>
      </c>
      <c r="J117" s="502"/>
      <c r="K117" s="489"/>
    </row>
    <row r="118" spans="1:11" ht="15.75" x14ac:dyDescent="0.25">
      <c r="A118" s="497"/>
      <c r="B118" s="499"/>
      <c r="C118" s="501"/>
      <c r="D118" s="329">
        <v>2018</v>
      </c>
      <c r="E118" s="318">
        <f t="shared" si="40"/>
        <v>103995.59999999999</v>
      </c>
      <c r="F118" s="318">
        <f t="shared" si="41"/>
        <v>103995.59999999999</v>
      </c>
      <c r="G118" s="319">
        <f t="shared" si="41"/>
        <v>0</v>
      </c>
      <c r="H118" s="319">
        <f t="shared" si="41"/>
        <v>0</v>
      </c>
      <c r="I118" s="319">
        <f t="shared" si="41"/>
        <v>0</v>
      </c>
      <c r="J118" s="502"/>
      <c r="K118" s="489"/>
    </row>
    <row r="119" spans="1:11" ht="15.75" x14ac:dyDescent="0.25">
      <c r="A119" s="497"/>
      <c r="B119" s="499"/>
      <c r="C119" s="501"/>
      <c r="D119" s="329">
        <v>2019</v>
      </c>
      <c r="E119" s="318">
        <f t="shared" si="40"/>
        <v>106116.4</v>
      </c>
      <c r="F119" s="318">
        <f t="shared" si="41"/>
        <v>106116.4</v>
      </c>
      <c r="G119" s="319">
        <f t="shared" si="41"/>
        <v>0</v>
      </c>
      <c r="H119" s="319">
        <f t="shared" si="41"/>
        <v>0</v>
      </c>
      <c r="I119" s="319">
        <f t="shared" si="41"/>
        <v>0</v>
      </c>
      <c r="J119" s="502"/>
      <c r="K119" s="489"/>
    </row>
    <row r="120" spans="1:11" ht="15.75" x14ac:dyDescent="0.25">
      <c r="A120" s="497"/>
      <c r="B120" s="500"/>
      <c r="C120" s="501"/>
      <c r="D120" s="329">
        <v>2020</v>
      </c>
      <c r="E120" s="318">
        <f t="shared" si="40"/>
        <v>109629.7</v>
      </c>
      <c r="F120" s="318">
        <f t="shared" si="41"/>
        <v>109629.7</v>
      </c>
      <c r="G120" s="319">
        <f t="shared" si="41"/>
        <v>0</v>
      </c>
      <c r="H120" s="319">
        <f t="shared" si="41"/>
        <v>0</v>
      </c>
      <c r="I120" s="319">
        <f t="shared" si="41"/>
        <v>0</v>
      </c>
      <c r="J120" s="476"/>
      <c r="K120" s="489"/>
    </row>
    <row r="121" spans="1:11" ht="15.75" customHeight="1" x14ac:dyDescent="0.25">
      <c r="A121" s="494" t="s">
        <v>182</v>
      </c>
      <c r="B121" s="477" t="str">
        <f>'10. План 2014-2020'!B186</f>
        <v>Основное мероприятие 4. Организация предоставления государственных и муниципальных услуг по принципу "одного окна"</v>
      </c>
      <c r="C121" s="494" t="str">
        <f>'10. План 2014-2020'!C186</f>
        <v>2014-2020</v>
      </c>
      <c r="D121" s="329" t="s">
        <v>23</v>
      </c>
      <c r="E121" s="318">
        <f>SUM(E122:E128)</f>
        <v>184957.85000000003</v>
      </c>
      <c r="F121" s="318">
        <f t="shared" ref="F121:I121" si="42">SUM(F122:F128)</f>
        <v>15482.95</v>
      </c>
      <c r="G121" s="319">
        <f t="shared" si="42"/>
        <v>40657.699999999997</v>
      </c>
      <c r="H121" s="319">
        <f t="shared" si="42"/>
        <v>128817.20000000001</v>
      </c>
      <c r="I121" s="319">
        <f t="shared" si="42"/>
        <v>0</v>
      </c>
      <c r="J121" s="495" t="str">
        <f>'10. План 2014-2020'!J186</f>
        <v>Доля граждан, имеющих доступ к получению государственных и муниципальных услуг по принципу «одного окна» 
Уровень удовлетворенности граждан качеством предоставления государственных и муниципальных услуг</v>
      </c>
      <c r="K121" s="488" t="s">
        <v>1</v>
      </c>
    </row>
    <row r="122" spans="1:11" ht="15.75" x14ac:dyDescent="0.25">
      <c r="A122" s="494"/>
      <c r="B122" s="493"/>
      <c r="C122" s="494"/>
      <c r="D122" s="329">
        <v>2014</v>
      </c>
      <c r="E122" s="318">
        <f>F122+G122+H122</f>
        <v>86161.600000000006</v>
      </c>
      <c r="F122" s="340">
        <f>'10. План 2014-2020'!F187</f>
        <v>5225</v>
      </c>
      <c r="G122" s="319">
        <v>22658.3</v>
      </c>
      <c r="H122" s="319">
        <v>58278.3</v>
      </c>
      <c r="I122" s="319">
        <v>0</v>
      </c>
      <c r="J122" s="496"/>
      <c r="K122" s="489"/>
    </row>
    <row r="123" spans="1:11" ht="15.75" x14ac:dyDescent="0.25">
      <c r="A123" s="494"/>
      <c r="B123" s="493"/>
      <c r="C123" s="494"/>
      <c r="D123" s="329">
        <v>2015</v>
      </c>
      <c r="E123" s="318">
        <f t="shared" ref="E123:E128" si="43">F123+G123+H123</f>
        <v>96883.300000000017</v>
      </c>
      <c r="F123" s="340">
        <f>'10. План 2014-2020'!F188</f>
        <v>8345</v>
      </c>
      <c r="G123" s="319">
        <v>17999.400000000001</v>
      </c>
      <c r="H123" s="319">
        <v>70538.900000000009</v>
      </c>
      <c r="I123" s="319">
        <v>0</v>
      </c>
      <c r="J123" s="496"/>
      <c r="K123" s="489"/>
    </row>
    <row r="124" spans="1:11" ht="15.75" x14ac:dyDescent="0.25">
      <c r="A124" s="494"/>
      <c r="B124" s="493"/>
      <c r="C124" s="494"/>
      <c r="D124" s="329">
        <v>2016</v>
      </c>
      <c r="E124" s="318">
        <f t="shared" si="43"/>
        <v>285</v>
      </c>
      <c r="F124" s="340">
        <f>'10. План 2014-2020'!F189</f>
        <v>285</v>
      </c>
      <c r="G124" s="319">
        <v>0</v>
      </c>
      <c r="H124" s="319">
        <v>0</v>
      </c>
      <c r="I124" s="319">
        <v>0</v>
      </c>
      <c r="J124" s="496"/>
      <c r="K124" s="489"/>
    </row>
    <row r="125" spans="1:11" ht="15.75" x14ac:dyDescent="0.25">
      <c r="A125" s="494"/>
      <c r="B125" s="493"/>
      <c r="C125" s="494"/>
      <c r="D125" s="329">
        <v>2017</v>
      </c>
      <c r="E125" s="318">
        <f t="shared" si="43"/>
        <v>270.75</v>
      </c>
      <c r="F125" s="340">
        <f>'10. План 2014-2020'!F190</f>
        <v>270.75</v>
      </c>
      <c r="G125" s="319">
        <v>0</v>
      </c>
      <c r="H125" s="319">
        <v>0</v>
      </c>
      <c r="I125" s="319">
        <v>0</v>
      </c>
      <c r="J125" s="496"/>
      <c r="K125" s="489"/>
    </row>
    <row r="126" spans="1:11" ht="15.75" x14ac:dyDescent="0.25">
      <c r="A126" s="494"/>
      <c r="B126" s="493"/>
      <c r="C126" s="494"/>
      <c r="D126" s="329">
        <v>2018</v>
      </c>
      <c r="E126" s="318">
        <f t="shared" si="43"/>
        <v>257.2</v>
      </c>
      <c r="F126" s="340">
        <f>'10. План 2014-2020'!F191</f>
        <v>257.2</v>
      </c>
      <c r="G126" s="319">
        <v>0</v>
      </c>
      <c r="H126" s="319">
        <v>0</v>
      </c>
      <c r="I126" s="319">
        <v>0</v>
      </c>
      <c r="J126" s="496"/>
      <c r="K126" s="489"/>
    </row>
    <row r="127" spans="1:11" ht="15.75" x14ac:dyDescent="0.25">
      <c r="A127" s="494"/>
      <c r="B127" s="493"/>
      <c r="C127" s="494"/>
      <c r="D127" s="329">
        <v>2019</v>
      </c>
      <c r="E127" s="318">
        <f t="shared" si="43"/>
        <v>550</v>
      </c>
      <c r="F127" s="340">
        <f>'10. План 2014-2020'!F192</f>
        <v>550</v>
      </c>
      <c r="G127" s="319">
        <v>0</v>
      </c>
      <c r="H127" s="319">
        <v>0</v>
      </c>
      <c r="I127" s="319">
        <v>0</v>
      </c>
      <c r="J127" s="496"/>
      <c r="K127" s="489"/>
    </row>
    <row r="128" spans="1:11" ht="15.75" x14ac:dyDescent="0.25">
      <c r="A128" s="494"/>
      <c r="B128" s="478"/>
      <c r="C128" s="494"/>
      <c r="D128" s="329">
        <v>2020</v>
      </c>
      <c r="E128" s="318">
        <f t="shared" si="43"/>
        <v>550</v>
      </c>
      <c r="F128" s="340">
        <f>'10. План 2014-2020'!F193</f>
        <v>550</v>
      </c>
      <c r="G128" s="319">
        <v>0</v>
      </c>
      <c r="H128" s="319">
        <v>0</v>
      </c>
      <c r="I128" s="319">
        <v>0</v>
      </c>
      <c r="J128" s="496"/>
      <c r="K128" s="489"/>
    </row>
    <row r="129" spans="1:11" ht="34.5" customHeight="1" x14ac:dyDescent="0.25">
      <c r="A129" s="494" t="s">
        <v>185</v>
      </c>
      <c r="B129" s="477" t="str">
        <f>'10. План 2014-2020'!B205</f>
        <v>Основное мероприятие 5. Обеспечение предоставления  государственных  и муниципальных услуг в ГОБУ "МФЦ МО"</v>
      </c>
      <c r="C129" s="494" t="str">
        <f>'10. План 2014-2020'!C205</f>
        <v>2014-2020</v>
      </c>
      <c r="D129" s="329" t="s">
        <v>23</v>
      </c>
      <c r="E129" s="318">
        <f>SUM(E130:E136)</f>
        <v>697689.5</v>
      </c>
      <c r="F129" s="318">
        <f t="shared" ref="F129:I129" si="44">SUM(F130:F136)</f>
        <v>689296.4</v>
      </c>
      <c r="G129" s="319">
        <f t="shared" si="44"/>
        <v>8393.1</v>
      </c>
      <c r="H129" s="319">
        <f t="shared" si="44"/>
        <v>0</v>
      </c>
      <c r="I129" s="319">
        <f t="shared" si="44"/>
        <v>0</v>
      </c>
      <c r="J129" s="495" t="str">
        <f>'10. План 2014-2020'!J205</f>
        <v>Доля граждан, имеющих доступ к получению государственных и муниципальных услуг по принципу «одного окна» 
Уровень удовлетворенности граждан качеством предоставления государственных и муниципальных услуг</v>
      </c>
      <c r="K129" s="488" t="s">
        <v>1</v>
      </c>
    </row>
    <row r="130" spans="1:11" ht="15.75" x14ac:dyDescent="0.25">
      <c r="A130" s="494"/>
      <c r="B130" s="493"/>
      <c r="C130" s="494"/>
      <c r="D130" s="329">
        <v>2014</v>
      </c>
      <c r="E130" s="318">
        <f>F130+G130+H130+I130</f>
        <v>89407.999999999985</v>
      </c>
      <c r="F130" s="340">
        <f>'10. План 2014-2020'!F206</f>
        <v>83407.999999999985</v>
      </c>
      <c r="G130" s="361">
        <f>'10. План 2014-2020'!G206</f>
        <v>6000</v>
      </c>
      <c r="H130" s="361">
        <f>'10. План 2014-2020'!H206</f>
        <v>0</v>
      </c>
      <c r="I130" s="361">
        <f>'10. План 2014-2020'!I206</f>
        <v>0</v>
      </c>
      <c r="J130" s="496"/>
      <c r="K130" s="489"/>
    </row>
    <row r="131" spans="1:11" ht="15.75" x14ac:dyDescent="0.25">
      <c r="A131" s="494"/>
      <c r="B131" s="493"/>
      <c r="C131" s="494"/>
      <c r="D131" s="329">
        <v>2015</v>
      </c>
      <c r="E131" s="318">
        <f t="shared" ref="E131:E136" si="45">F131+G131+H131+I131</f>
        <v>82399.899999999994</v>
      </c>
      <c r="F131" s="340">
        <f>'10. План 2014-2020'!F207</f>
        <v>80006.799999999988</v>
      </c>
      <c r="G131" s="361">
        <f>'10. План 2014-2020'!G207</f>
        <v>2393.1</v>
      </c>
      <c r="H131" s="361">
        <f>'10. План 2014-2020'!H207</f>
        <v>0</v>
      </c>
      <c r="I131" s="361">
        <f>'10. План 2014-2020'!I207</f>
        <v>0</v>
      </c>
      <c r="J131" s="496"/>
      <c r="K131" s="489"/>
    </row>
    <row r="132" spans="1:11" ht="15.75" x14ac:dyDescent="0.25">
      <c r="A132" s="494"/>
      <c r="B132" s="493"/>
      <c r="C132" s="494"/>
      <c r="D132" s="329">
        <v>2016</v>
      </c>
      <c r="E132" s="318">
        <f t="shared" si="45"/>
        <v>103758.7</v>
      </c>
      <c r="F132" s="340">
        <f>'10. План 2014-2020'!F208</f>
        <v>103758.7</v>
      </c>
      <c r="G132" s="361">
        <f>'10. План 2014-2020'!G208</f>
        <v>0</v>
      </c>
      <c r="H132" s="361">
        <f>'10. План 2014-2020'!H208</f>
        <v>0</v>
      </c>
      <c r="I132" s="361">
        <f>'10. План 2014-2020'!I208</f>
        <v>0</v>
      </c>
      <c r="J132" s="496"/>
      <c r="K132" s="489"/>
    </row>
    <row r="133" spans="1:11" ht="15.75" x14ac:dyDescent="0.25">
      <c r="A133" s="494"/>
      <c r="B133" s="493"/>
      <c r="C133" s="494"/>
      <c r="D133" s="329">
        <v>2017</v>
      </c>
      <c r="E133" s="318">
        <f t="shared" si="45"/>
        <v>103738.4</v>
      </c>
      <c r="F133" s="340">
        <f>'10. План 2014-2020'!F209</f>
        <v>103738.4</v>
      </c>
      <c r="G133" s="361">
        <f>'10. План 2014-2020'!G209</f>
        <v>0</v>
      </c>
      <c r="H133" s="319">
        <v>0</v>
      </c>
      <c r="I133" s="319">
        <v>0</v>
      </c>
      <c r="J133" s="496"/>
      <c r="K133" s="489"/>
    </row>
    <row r="134" spans="1:11" ht="15.75" x14ac:dyDescent="0.25">
      <c r="A134" s="494"/>
      <c r="B134" s="493"/>
      <c r="C134" s="494"/>
      <c r="D134" s="329">
        <v>2018</v>
      </c>
      <c r="E134" s="318">
        <f t="shared" si="45"/>
        <v>103738.4</v>
      </c>
      <c r="F134" s="340">
        <f>'10. План 2014-2020'!F210</f>
        <v>103738.4</v>
      </c>
      <c r="G134" s="361">
        <f>'10. План 2014-2020'!G210</f>
        <v>0</v>
      </c>
      <c r="H134" s="319">
        <v>0</v>
      </c>
      <c r="I134" s="319">
        <v>0</v>
      </c>
      <c r="J134" s="496"/>
      <c r="K134" s="489"/>
    </row>
    <row r="135" spans="1:11" ht="15.75" x14ac:dyDescent="0.25">
      <c r="A135" s="494"/>
      <c r="B135" s="493"/>
      <c r="C135" s="494"/>
      <c r="D135" s="329">
        <v>2019</v>
      </c>
      <c r="E135" s="318">
        <f t="shared" si="45"/>
        <v>105566.39999999999</v>
      </c>
      <c r="F135" s="340">
        <f>'10. План 2014-2020'!F211</f>
        <v>105566.39999999999</v>
      </c>
      <c r="G135" s="361">
        <f>'10. План 2014-2020'!G211</f>
        <v>0</v>
      </c>
      <c r="H135" s="319">
        <v>0</v>
      </c>
      <c r="I135" s="319">
        <v>0</v>
      </c>
      <c r="J135" s="496"/>
      <c r="K135" s="489"/>
    </row>
    <row r="136" spans="1:11" ht="15.75" customHeight="1" x14ac:dyDescent="0.25">
      <c r="A136" s="494"/>
      <c r="B136" s="478"/>
      <c r="C136" s="494"/>
      <c r="D136" s="329">
        <v>2020</v>
      </c>
      <c r="E136" s="318">
        <f t="shared" si="45"/>
        <v>109079.7</v>
      </c>
      <c r="F136" s="340">
        <f>'10. План 2014-2020'!F212</f>
        <v>109079.7</v>
      </c>
      <c r="G136" s="361">
        <f>'10. План 2014-2020'!G212</f>
        <v>0</v>
      </c>
      <c r="H136" s="319">
        <v>0</v>
      </c>
      <c r="I136" s="319">
        <v>0</v>
      </c>
      <c r="J136" s="504"/>
      <c r="K136" s="489"/>
    </row>
    <row r="137" spans="1:11" ht="15.75" x14ac:dyDescent="0.25">
      <c r="A137" s="497" t="s">
        <v>129</v>
      </c>
      <c r="B137" s="477" t="s">
        <v>570</v>
      </c>
      <c r="C137" s="501" t="str">
        <f>'10. План 2014-2020'!C258</f>
        <v>2014-2020</v>
      </c>
      <c r="D137" s="329" t="s">
        <v>23</v>
      </c>
      <c r="E137" s="318">
        <f>SUM(E138:E144)</f>
        <v>551622.5808</v>
      </c>
      <c r="F137" s="318">
        <f t="shared" ref="F137:I137" si="46">SUM(F138:F144)</f>
        <v>551622.5808</v>
      </c>
      <c r="G137" s="319">
        <f t="shared" si="46"/>
        <v>0</v>
      </c>
      <c r="H137" s="319">
        <f t="shared" si="46"/>
        <v>0</v>
      </c>
      <c r="I137" s="319">
        <f t="shared" si="46"/>
        <v>0</v>
      </c>
      <c r="J137" s="475" t="s">
        <v>541</v>
      </c>
      <c r="K137" s="488" t="s">
        <v>80</v>
      </c>
    </row>
    <row r="138" spans="1:11" ht="15" customHeight="1" x14ac:dyDescent="0.25">
      <c r="A138" s="497"/>
      <c r="B138" s="507"/>
      <c r="C138" s="501"/>
      <c r="D138" s="329">
        <v>2014</v>
      </c>
      <c r="E138" s="318">
        <f>F138+G138+H138+I138</f>
        <v>69859.780799999993</v>
      </c>
      <c r="F138" s="318">
        <f>F146</f>
        <v>69859.780799999993</v>
      </c>
      <c r="G138" s="319">
        <f t="shared" ref="G138:I138" si="47">G146</f>
        <v>0</v>
      </c>
      <c r="H138" s="319">
        <f t="shared" si="47"/>
        <v>0</v>
      </c>
      <c r="I138" s="319">
        <f t="shared" si="47"/>
        <v>0</v>
      </c>
      <c r="J138" s="502"/>
      <c r="K138" s="489"/>
    </row>
    <row r="139" spans="1:11" ht="15.75" x14ac:dyDescent="0.25">
      <c r="A139" s="497"/>
      <c r="B139" s="507"/>
      <c r="C139" s="501"/>
      <c r="D139" s="329">
        <v>2015</v>
      </c>
      <c r="E139" s="318">
        <f t="shared" ref="E139:E144" si="48">F139+G139+H139+I139</f>
        <v>66048.200000000012</v>
      </c>
      <c r="F139" s="318">
        <f t="shared" ref="F139:I144" si="49">F147</f>
        <v>66048.200000000012</v>
      </c>
      <c r="G139" s="319">
        <f t="shared" si="49"/>
        <v>0</v>
      </c>
      <c r="H139" s="319">
        <f t="shared" si="49"/>
        <v>0</v>
      </c>
      <c r="I139" s="319">
        <f t="shared" si="49"/>
        <v>0</v>
      </c>
      <c r="J139" s="502"/>
      <c r="K139" s="489"/>
    </row>
    <row r="140" spans="1:11" ht="15.75" x14ac:dyDescent="0.25">
      <c r="A140" s="497"/>
      <c r="B140" s="507"/>
      <c r="C140" s="501"/>
      <c r="D140" s="329">
        <v>2016</v>
      </c>
      <c r="E140" s="318">
        <f t="shared" si="48"/>
        <v>77637.600000000006</v>
      </c>
      <c r="F140" s="318">
        <f t="shared" si="49"/>
        <v>77637.600000000006</v>
      </c>
      <c r="G140" s="319">
        <f t="shared" si="49"/>
        <v>0</v>
      </c>
      <c r="H140" s="319">
        <f t="shared" si="49"/>
        <v>0</v>
      </c>
      <c r="I140" s="319">
        <f t="shared" si="49"/>
        <v>0</v>
      </c>
      <c r="J140" s="502"/>
      <c r="K140" s="489"/>
    </row>
    <row r="141" spans="1:11" ht="15.75" x14ac:dyDescent="0.25">
      <c r="A141" s="497"/>
      <c r="B141" s="507"/>
      <c r="C141" s="501"/>
      <c r="D141" s="329">
        <v>2017</v>
      </c>
      <c r="E141" s="318">
        <f t="shared" si="48"/>
        <v>78993.2</v>
      </c>
      <c r="F141" s="318">
        <f t="shared" si="49"/>
        <v>78993.2</v>
      </c>
      <c r="G141" s="319">
        <f t="shared" si="49"/>
        <v>0</v>
      </c>
      <c r="H141" s="319">
        <f t="shared" si="49"/>
        <v>0</v>
      </c>
      <c r="I141" s="319">
        <f t="shared" si="49"/>
        <v>0</v>
      </c>
      <c r="J141" s="502"/>
      <c r="K141" s="489"/>
    </row>
    <row r="142" spans="1:11" ht="15.75" x14ac:dyDescent="0.25">
      <c r="A142" s="497"/>
      <c r="B142" s="507"/>
      <c r="C142" s="501"/>
      <c r="D142" s="329">
        <v>2018</v>
      </c>
      <c r="E142" s="318">
        <f t="shared" si="48"/>
        <v>78740.2</v>
      </c>
      <c r="F142" s="318">
        <f t="shared" si="49"/>
        <v>78740.2</v>
      </c>
      <c r="G142" s="319">
        <f t="shared" si="49"/>
        <v>0</v>
      </c>
      <c r="H142" s="319">
        <f t="shared" si="49"/>
        <v>0</v>
      </c>
      <c r="I142" s="319">
        <f t="shared" si="49"/>
        <v>0</v>
      </c>
      <c r="J142" s="502"/>
      <c r="K142" s="489"/>
    </row>
    <row r="143" spans="1:11" ht="15.75" x14ac:dyDescent="0.25">
      <c r="A143" s="497"/>
      <c r="B143" s="507"/>
      <c r="C143" s="501"/>
      <c r="D143" s="329">
        <v>2019</v>
      </c>
      <c r="E143" s="318">
        <f t="shared" si="48"/>
        <v>88040.299999999988</v>
      </c>
      <c r="F143" s="318">
        <f t="shared" si="49"/>
        <v>88040.299999999988</v>
      </c>
      <c r="G143" s="319">
        <f t="shared" si="49"/>
        <v>0</v>
      </c>
      <c r="H143" s="319">
        <f t="shared" si="49"/>
        <v>0</v>
      </c>
      <c r="I143" s="319">
        <f t="shared" si="49"/>
        <v>0</v>
      </c>
      <c r="J143" s="502"/>
      <c r="K143" s="489"/>
    </row>
    <row r="144" spans="1:11" ht="15.75" x14ac:dyDescent="0.25">
      <c r="A144" s="497"/>
      <c r="B144" s="508"/>
      <c r="C144" s="501"/>
      <c r="D144" s="329">
        <v>2020</v>
      </c>
      <c r="E144" s="318">
        <f t="shared" si="48"/>
        <v>92303.3</v>
      </c>
      <c r="F144" s="318">
        <f t="shared" si="49"/>
        <v>92303.3</v>
      </c>
      <c r="G144" s="319">
        <f t="shared" si="49"/>
        <v>0</v>
      </c>
      <c r="H144" s="319">
        <f t="shared" si="49"/>
        <v>0</v>
      </c>
      <c r="I144" s="319">
        <f t="shared" si="49"/>
        <v>0</v>
      </c>
      <c r="J144" s="476"/>
      <c r="K144" s="489"/>
    </row>
    <row r="145" spans="1:11" ht="15.75" customHeight="1" x14ac:dyDescent="0.25">
      <c r="A145" s="494"/>
      <c r="B145" s="477" t="str">
        <f>'10. План 2014-2020'!B266</f>
        <v xml:space="preserve">Основное мероприятие 6. Организация хранения, комплектования, учета и использования архивных документов </v>
      </c>
      <c r="C145" s="494" t="str">
        <f>'10. План 2014-2020'!C266</f>
        <v>2014-2020</v>
      </c>
      <c r="D145" s="329" t="s">
        <v>23</v>
      </c>
      <c r="E145" s="318">
        <f>SUM(E146:E152)</f>
        <v>551622.5808</v>
      </c>
      <c r="F145" s="318">
        <f t="shared" ref="F145:I145" si="50">SUM(F146:F152)</f>
        <v>551622.5808</v>
      </c>
      <c r="G145" s="319">
        <f t="shared" si="50"/>
        <v>0</v>
      </c>
      <c r="H145" s="319">
        <f t="shared" si="50"/>
        <v>0</v>
      </c>
      <c r="I145" s="319">
        <f t="shared" si="50"/>
        <v>0</v>
      </c>
      <c r="J145" s="495" t="str">
        <f>'10. План 2014-2020'!J266</f>
        <v>Доля документов на всех видах носителей государственных архивов, находящихся в нормативных условиях, обеспечивающих их постоянное (вечное) хранение, в общем количестве архивных документов</v>
      </c>
      <c r="K145" s="488" t="s">
        <v>86</v>
      </c>
    </row>
    <row r="146" spans="1:11" ht="15.75" x14ac:dyDescent="0.25">
      <c r="A146" s="494"/>
      <c r="B146" s="493"/>
      <c r="C146" s="494"/>
      <c r="D146" s="329">
        <v>2014</v>
      </c>
      <c r="E146" s="318">
        <f>F146+G146+H146+I146</f>
        <v>69859.780799999993</v>
      </c>
      <c r="F146" s="340">
        <f>'10. План 2014-2020'!F267</f>
        <v>69859.780799999993</v>
      </c>
      <c r="G146" s="361">
        <f>'10. План 2014-2020'!G267</f>
        <v>0</v>
      </c>
      <c r="H146" s="361">
        <f>'10. План 2014-2020'!H267</f>
        <v>0</v>
      </c>
      <c r="I146" s="361">
        <f>'10. План 2014-2020'!I267</f>
        <v>0</v>
      </c>
      <c r="J146" s="496"/>
      <c r="K146" s="489"/>
    </row>
    <row r="147" spans="1:11" ht="15.75" x14ac:dyDescent="0.25">
      <c r="A147" s="494"/>
      <c r="B147" s="493"/>
      <c r="C147" s="494"/>
      <c r="D147" s="329">
        <v>2015</v>
      </c>
      <c r="E147" s="318">
        <f t="shared" ref="E147:E152" si="51">F147+G147+H147+I147</f>
        <v>66048.200000000012</v>
      </c>
      <c r="F147" s="340">
        <f>'10. План 2014-2020'!F268</f>
        <v>66048.200000000012</v>
      </c>
      <c r="G147" s="361">
        <f>'10. План 2014-2020'!G268</f>
        <v>0</v>
      </c>
      <c r="H147" s="361">
        <f>'10. План 2014-2020'!H268</f>
        <v>0</v>
      </c>
      <c r="I147" s="361">
        <f>'10. План 2014-2020'!I268</f>
        <v>0</v>
      </c>
      <c r="J147" s="496"/>
      <c r="K147" s="489"/>
    </row>
    <row r="148" spans="1:11" ht="15.75" x14ac:dyDescent="0.25">
      <c r="A148" s="494"/>
      <c r="B148" s="493"/>
      <c r="C148" s="494"/>
      <c r="D148" s="329">
        <v>2016</v>
      </c>
      <c r="E148" s="318">
        <f t="shared" si="51"/>
        <v>77637.600000000006</v>
      </c>
      <c r="F148" s="340">
        <f>'10. План 2014-2020'!F269</f>
        <v>77637.600000000006</v>
      </c>
      <c r="G148" s="361">
        <f>'10. План 2014-2020'!G269</f>
        <v>0</v>
      </c>
      <c r="H148" s="361">
        <f>'10. План 2014-2020'!H269</f>
        <v>0</v>
      </c>
      <c r="I148" s="361">
        <f>'10. План 2014-2020'!I269</f>
        <v>0</v>
      </c>
      <c r="J148" s="496"/>
      <c r="K148" s="489"/>
    </row>
    <row r="149" spans="1:11" ht="15.75" x14ac:dyDescent="0.25">
      <c r="A149" s="494"/>
      <c r="B149" s="493"/>
      <c r="C149" s="494"/>
      <c r="D149" s="329">
        <v>2017</v>
      </c>
      <c r="E149" s="318">
        <f t="shared" si="51"/>
        <v>78993.2</v>
      </c>
      <c r="F149" s="340">
        <f>'10. План 2014-2020'!F270</f>
        <v>78993.2</v>
      </c>
      <c r="G149" s="361">
        <f>'10. План 2014-2020'!G270</f>
        <v>0</v>
      </c>
      <c r="H149" s="361">
        <f>'10. План 2014-2020'!H270</f>
        <v>0</v>
      </c>
      <c r="I149" s="361">
        <f>'10. План 2014-2020'!I270</f>
        <v>0</v>
      </c>
      <c r="J149" s="496"/>
      <c r="K149" s="489"/>
    </row>
    <row r="150" spans="1:11" ht="15.75" x14ac:dyDescent="0.25">
      <c r="A150" s="494"/>
      <c r="B150" s="493"/>
      <c r="C150" s="494"/>
      <c r="D150" s="329">
        <v>2018</v>
      </c>
      <c r="E150" s="318">
        <f t="shared" si="51"/>
        <v>78740.2</v>
      </c>
      <c r="F150" s="340">
        <f>'10. План 2014-2020'!F271</f>
        <v>78740.2</v>
      </c>
      <c r="G150" s="361">
        <f>'10. План 2014-2020'!G271</f>
        <v>0</v>
      </c>
      <c r="H150" s="361">
        <f>'10. План 2014-2020'!H271</f>
        <v>0</v>
      </c>
      <c r="I150" s="361">
        <f>'10. План 2014-2020'!I271</f>
        <v>0</v>
      </c>
      <c r="J150" s="496"/>
      <c r="K150" s="489"/>
    </row>
    <row r="151" spans="1:11" ht="15.75" x14ac:dyDescent="0.25">
      <c r="A151" s="494"/>
      <c r="B151" s="493"/>
      <c r="C151" s="494"/>
      <c r="D151" s="329">
        <v>2019</v>
      </c>
      <c r="E151" s="318">
        <f t="shared" si="51"/>
        <v>88040.299999999988</v>
      </c>
      <c r="F151" s="340">
        <f>'10. План 2014-2020'!F272</f>
        <v>88040.299999999988</v>
      </c>
      <c r="G151" s="361">
        <f>'10. План 2014-2020'!G272</f>
        <v>0</v>
      </c>
      <c r="H151" s="361">
        <f>'10. План 2014-2020'!H272</f>
        <v>0</v>
      </c>
      <c r="I151" s="361">
        <f>'10. План 2014-2020'!I272</f>
        <v>0</v>
      </c>
      <c r="J151" s="496"/>
      <c r="K151" s="489"/>
    </row>
    <row r="152" spans="1:11" ht="15.75" x14ac:dyDescent="0.25">
      <c r="A152" s="494"/>
      <c r="B152" s="478"/>
      <c r="C152" s="494"/>
      <c r="D152" s="329">
        <v>2020</v>
      </c>
      <c r="E152" s="318">
        <f t="shared" si="51"/>
        <v>92303.3</v>
      </c>
      <c r="F152" s="340">
        <f>'10. План 2014-2020'!F273</f>
        <v>92303.3</v>
      </c>
      <c r="G152" s="361">
        <f>'10. План 2014-2020'!G273</f>
        <v>0</v>
      </c>
      <c r="H152" s="361">
        <f>'10. План 2014-2020'!H273</f>
        <v>0</v>
      </c>
      <c r="I152" s="361">
        <f>'10. План 2014-2020'!I273</f>
        <v>0</v>
      </c>
      <c r="J152" s="496"/>
      <c r="K152" s="489"/>
    </row>
    <row r="153" spans="1:11" ht="15.75" customHeight="1" x14ac:dyDescent="0.25">
      <c r="A153" s="497" t="s">
        <v>190</v>
      </c>
      <c r="B153" s="477" t="s">
        <v>571</v>
      </c>
      <c r="C153" s="501" t="str">
        <f>'10. План 2014-2020'!C312</f>
        <v>2014-2020</v>
      </c>
      <c r="D153" s="329" t="s">
        <v>23</v>
      </c>
      <c r="E153" s="321">
        <f>SUM(E154:E160)</f>
        <v>266736</v>
      </c>
      <c r="F153" s="321">
        <f t="shared" ref="F153:I153" si="52">SUM(F154:F160)</f>
        <v>266736</v>
      </c>
      <c r="G153" s="319">
        <f t="shared" si="52"/>
        <v>0</v>
      </c>
      <c r="H153" s="319">
        <f t="shared" si="52"/>
        <v>0</v>
      </c>
      <c r="I153" s="319">
        <f t="shared" si="52"/>
        <v>0</v>
      </c>
      <c r="J153" s="475" t="s">
        <v>541</v>
      </c>
      <c r="K153" s="488" t="s">
        <v>80</v>
      </c>
    </row>
    <row r="154" spans="1:11" ht="15" customHeight="1" x14ac:dyDescent="0.25">
      <c r="A154" s="497"/>
      <c r="B154" s="493"/>
      <c r="C154" s="501"/>
      <c r="D154" s="329">
        <v>2014</v>
      </c>
      <c r="E154" s="321">
        <f>F154+G154+H154+I154</f>
        <v>38706.9</v>
      </c>
      <c r="F154" s="321">
        <f>F162</f>
        <v>38706.9</v>
      </c>
      <c r="G154" s="319">
        <f t="shared" ref="G154:I154" si="53">G162</f>
        <v>0</v>
      </c>
      <c r="H154" s="319">
        <f t="shared" si="53"/>
        <v>0</v>
      </c>
      <c r="I154" s="319">
        <f t="shared" si="53"/>
        <v>0</v>
      </c>
      <c r="J154" s="502"/>
      <c r="K154" s="489"/>
    </row>
    <row r="155" spans="1:11" ht="15.75" x14ac:dyDescent="0.25">
      <c r="A155" s="497"/>
      <c r="B155" s="493"/>
      <c r="C155" s="501"/>
      <c r="D155" s="329">
        <v>2015</v>
      </c>
      <c r="E155" s="321">
        <f t="shared" ref="E155:E160" si="54">F155+G155+H155+I155</f>
        <v>36197.500000000007</v>
      </c>
      <c r="F155" s="321">
        <f t="shared" ref="F155:I160" si="55">F163</f>
        <v>36197.500000000007</v>
      </c>
      <c r="G155" s="319">
        <f t="shared" si="55"/>
        <v>0</v>
      </c>
      <c r="H155" s="319">
        <f t="shared" si="55"/>
        <v>0</v>
      </c>
      <c r="I155" s="319">
        <f t="shared" si="55"/>
        <v>0</v>
      </c>
      <c r="J155" s="502"/>
      <c r="K155" s="489"/>
    </row>
    <row r="156" spans="1:11" ht="15.75" x14ac:dyDescent="0.25">
      <c r="A156" s="497"/>
      <c r="B156" s="493"/>
      <c r="C156" s="501"/>
      <c r="D156" s="329">
        <v>2016</v>
      </c>
      <c r="E156" s="321">
        <f t="shared" si="54"/>
        <v>37788.400000000001</v>
      </c>
      <c r="F156" s="321">
        <f t="shared" si="55"/>
        <v>37788.400000000001</v>
      </c>
      <c r="G156" s="319">
        <f t="shared" si="55"/>
        <v>0</v>
      </c>
      <c r="H156" s="319">
        <f t="shared" si="55"/>
        <v>0</v>
      </c>
      <c r="I156" s="319">
        <f t="shared" si="55"/>
        <v>0</v>
      </c>
      <c r="J156" s="502"/>
      <c r="K156" s="489"/>
    </row>
    <row r="157" spans="1:11" ht="15.75" x14ac:dyDescent="0.25">
      <c r="A157" s="497"/>
      <c r="B157" s="493"/>
      <c r="C157" s="501"/>
      <c r="D157" s="329">
        <v>2017</v>
      </c>
      <c r="E157" s="321">
        <f t="shared" si="54"/>
        <v>37730.599999999991</v>
      </c>
      <c r="F157" s="321">
        <f t="shared" si="55"/>
        <v>37730.599999999991</v>
      </c>
      <c r="G157" s="319">
        <f t="shared" si="55"/>
        <v>0</v>
      </c>
      <c r="H157" s="319">
        <f t="shared" si="55"/>
        <v>0</v>
      </c>
      <c r="I157" s="319">
        <f t="shared" si="55"/>
        <v>0</v>
      </c>
      <c r="J157" s="502"/>
      <c r="K157" s="489"/>
    </row>
    <row r="158" spans="1:11" ht="15.75" x14ac:dyDescent="0.25">
      <c r="A158" s="497"/>
      <c r="B158" s="493"/>
      <c r="C158" s="501"/>
      <c r="D158" s="329">
        <v>2018</v>
      </c>
      <c r="E158" s="321">
        <f t="shared" si="54"/>
        <v>37675.800000000003</v>
      </c>
      <c r="F158" s="321">
        <f t="shared" si="55"/>
        <v>37675.800000000003</v>
      </c>
      <c r="G158" s="319">
        <f t="shared" si="55"/>
        <v>0</v>
      </c>
      <c r="H158" s="319">
        <f t="shared" si="55"/>
        <v>0</v>
      </c>
      <c r="I158" s="319">
        <f t="shared" si="55"/>
        <v>0</v>
      </c>
      <c r="J158" s="502"/>
      <c r="K158" s="489"/>
    </row>
    <row r="159" spans="1:11" ht="15.75" x14ac:dyDescent="0.25">
      <c r="A159" s="497"/>
      <c r="B159" s="493"/>
      <c r="C159" s="501"/>
      <c r="D159" s="329">
        <v>2019</v>
      </c>
      <c r="E159" s="321">
        <f t="shared" si="54"/>
        <v>39318.400000000001</v>
      </c>
      <c r="F159" s="321">
        <f t="shared" si="55"/>
        <v>39318.400000000001</v>
      </c>
      <c r="G159" s="319">
        <f t="shared" si="55"/>
        <v>0</v>
      </c>
      <c r="H159" s="319">
        <f t="shared" si="55"/>
        <v>0</v>
      </c>
      <c r="I159" s="319">
        <f t="shared" si="55"/>
        <v>0</v>
      </c>
      <c r="J159" s="502"/>
      <c r="K159" s="489"/>
    </row>
    <row r="160" spans="1:11" ht="15.75" x14ac:dyDescent="0.25">
      <c r="A160" s="497"/>
      <c r="B160" s="478"/>
      <c r="C160" s="501"/>
      <c r="D160" s="329">
        <v>2020</v>
      </c>
      <c r="E160" s="321">
        <f t="shared" si="54"/>
        <v>39318.400000000001</v>
      </c>
      <c r="F160" s="321">
        <f t="shared" si="55"/>
        <v>39318.400000000001</v>
      </c>
      <c r="G160" s="319">
        <f t="shared" si="55"/>
        <v>0</v>
      </c>
      <c r="H160" s="319">
        <f t="shared" si="55"/>
        <v>0</v>
      </c>
      <c r="I160" s="319">
        <f t="shared" si="55"/>
        <v>0</v>
      </c>
      <c r="J160" s="476"/>
      <c r="K160" s="489"/>
    </row>
    <row r="161" spans="1:11" ht="15.75" customHeight="1" x14ac:dyDescent="0.25">
      <c r="A161" s="494" t="s">
        <v>191</v>
      </c>
      <c r="B161" s="477" t="str">
        <f>'10. План 2014-2020'!B320</f>
        <v>Основное мероприятие 7. Обеспечение реализации государственных функций и предоставления государственных услуг в сфере информационно-телекоммуникационных технологий</v>
      </c>
      <c r="C161" s="494" t="str">
        <f>'10. План 2014-2020'!C320</f>
        <v>2014-2020</v>
      </c>
      <c r="D161" s="329" t="s">
        <v>23</v>
      </c>
      <c r="E161" s="318">
        <f>SUM(E162:E168)</f>
        <v>266736</v>
      </c>
      <c r="F161" s="318">
        <f t="shared" ref="F161:I161" si="56">SUM(F162:F168)</f>
        <v>266736</v>
      </c>
      <c r="G161" s="319">
        <f t="shared" si="56"/>
        <v>0</v>
      </c>
      <c r="H161" s="319">
        <f t="shared" si="56"/>
        <v>0</v>
      </c>
      <c r="I161" s="319">
        <f t="shared" si="56"/>
        <v>0</v>
      </c>
      <c r="J161" s="495" t="str">
        <f>'10. План 2014-2020'!J320</f>
        <v>Доля граждан Мурманской области, зарегистрированных в Единой системе идентификации и аутентификации</v>
      </c>
      <c r="K161" s="488" t="s">
        <v>80</v>
      </c>
    </row>
    <row r="162" spans="1:11" ht="15.75" x14ac:dyDescent="0.25">
      <c r="A162" s="494"/>
      <c r="B162" s="493"/>
      <c r="C162" s="494"/>
      <c r="D162" s="329">
        <v>2014</v>
      </c>
      <c r="E162" s="318">
        <f>F162+G162+H162+I162</f>
        <v>38706.9</v>
      </c>
      <c r="F162" s="340">
        <f>'10. План 2014-2020'!F321</f>
        <v>38706.9</v>
      </c>
      <c r="G162" s="319">
        <v>0</v>
      </c>
      <c r="H162" s="319">
        <v>0</v>
      </c>
      <c r="I162" s="319">
        <v>0</v>
      </c>
      <c r="J162" s="496"/>
      <c r="K162" s="489"/>
    </row>
    <row r="163" spans="1:11" ht="15.75" x14ac:dyDescent="0.25">
      <c r="A163" s="494"/>
      <c r="B163" s="493"/>
      <c r="C163" s="494"/>
      <c r="D163" s="329">
        <v>2015</v>
      </c>
      <c r="E163" s="318">
        <f t="shared" ref="E163:E168" si="57">F163+G163+H163+I163</f>
        <v>36197.500000000007</v>
      </c>
      <c r="F163" s="340">
        <f>'10. План 2014-2020'!F322</f>
        <v>36197.500000000007</v>
      </c>
      <c r="G163" s="319">
        <v>0</v>
      </c>
      <c r="H163" s="319">
        <v>0</v>
      </c>
      <c r="I163" s="319">
        <v>0</v>
      </c>
      <c r="J163" s="496"/>
      <c r="K163" s="489"/>
    </row>
    <row r="164" spans="1:11" ht="15.75" x14ac:dyDescent="0.25">
      <c r="A164" s="494"/>
      <c r="B164" s="493"/>
      <c r="C164" s="494"/>
      <c r="D164" s="329">
        <v>2016</v>
      </c>
      <c r="E164" s="318">
        <f t="shared" si="57"/>
        <v>37788.400000000001</v>
      </c>
      <c r="F164" s="340">
        <f>'10. План 2014-2020'!F323</f>
        <v>37788.400000000001</v>
      </c>
      <c r="G164" s="319">
        <v>0</v>
      </c>
      <c r="H164" s="319">
        <v>0</v>
      </c>
      <c r="I164" s="319">
        <v>0</v>
      </c>
      <c r="J164" s="496"/>
      <c r="K164" s="489"/>
    </row>
    <row r="165" spans="1:11" ht="15.75" x14ac:dyDescent="0.25">
      <c r="A165" s="494"/>
      <c r="B165" s="493"/>
      <c r="C165" s="494"/>
      <c r="D165" s="329">
        <v>2017</v>
      </c>
      <c r="E165" s="318">
        <f t="shared" si="57"/>
        <v>37730.599999999991</v>
      </c>
      <c r="F165" s="340">
        <f>'10. План 2014-2020'!F324</f>
        <v>37730.599999999991</v>
      </c>
      <c r="G165" s="319">
        <v>0</v>
      </c>
      <c r="H165" s="319">
        <v>0</v>
      </c>
      <c r="I165" s="319">
        <v>0</v>
      </c>
      <c r="J165" s="496"/>
      <c r="K165" s="489"/>
    </row>
    <row r="166" spans="1:11" ht="15.75" x14ac:dyDescent="0.25">
      <c r="A166" s="494"/>
      <c r="B166" s="493"/>
      <c r="C166" s="494"/>
      <c r="D166" s="329">
        <v>2018</v>
      </c>
      <c r="E166" s="318">
        <f t="shared" si="57"/>
        <v>37675.800000000003</v>
      </c>
      <c r="F166" s="340">
        <f>'10. План 2014-2020'!F325</f>
        <v>37675.800000000003</v>
      </c>
      <c r="G166" s="319">
        <v>0</v>
      </c>
      <c r="H166" s="319">
        <v>0</v>
      </c>
      <c r="I166" s="319">
        <v>0</v>
      </c>
      <c r="J166" s="496"/>
      <c r="K166" s="489"/>
    </row>
    <row r="167" spans="1:11" ht="15.75" x14ac:dyDescent="0.25">
      <c r="A167" s="494"/>
      <c r="B167" s="493"/>
      <c r="C167" s="494"/>
      <c r="D167" s="329">
        <v>2019</v>
      </c>
      <c r="E167" s="318">
        <f t="shared" si="57"/>
        <v>39318.400000000001</v>
      </c>
      <c r="F167" s="340">
        <f>'10. План 2014-2020'!F326</f>
        <v>39318.400000000001</v>
      </c>
      <c r="G167" s="319">
        <v>0</v>
      </c>
      <c r="H167" s="319">
        <v>0</v>
      </c>
      <c r="I167" s="319">
        <v>0</v>
      </c>
      <c r="J167" s="496"/>
      <c r="K167" s="489"/>
    </row>
    <row r="168" spans="1:11" ht="15.75" x14ac:dyDescent="0.25">
      <c r="A168" s="494"/>
      <c r="B168" s="478"/>
      <c r="C168" s="494"/>
      <c r="D168" s="329">
        <v>2020</v>
      </c>
      <c r="E168" s="318">
        <f t="shared" si="57"/>
        <v>39318.400000000001</v>
      </c>
      <c r="F168" s="340">
        <f>'10. План 2014-2020'!F327</f>
        <v>39318.400000000001</v>
      </c>
      <c r="G168" s="319">
        <v>0</v>
      </c>
      <c r="H168" s="319">
        <v>0</v>
      </c>
      <c r="I168" s="319">
        <v>0</v>
      </c>
      <c r="J168" s="496"/>
      <c r="K168" s="489"/>
    </row>
    <row r="169" spans="1:11" ht="15.75" customHeight="1" x14ac:dyDescent="0.25">
      <c r="A169" s="497" t="s">
        <v>195</v>
      </c>
      <c r="B169" s="477" t="s">
        <v>572</v>
      </c>
      <c r="C169" s="501" t="str">
        <f>'10. План 2014-2020'!C360</f>
        <v>2014-2020</v>
      </c>
      <c r="D169" s="329" t="s">
        <v>23</v>
      </c>
      <c r="E169" s="318">
        <f>SUM(E170:E176)</f>
        <v>526161</v>
      </c>
      <c r="F169" s="318">
        <f t="shared" ref="F169:I169" si="58">SUM(F170:F176)</f>
        <v>454386.60000000003</v>
      </c>
      <c r="G169" s="319">
        <f t="shared" si="58"/>
        <v>0</v>
      </c>
      <c r="H169" s="319">
        <f t="shared" si="58"/>
        <v>0</v>
      </c>
      <c r="I169" s="319">
        <f t="shared" si="58"/>
        <v>71774.400000000009</v>
      </c>
      <c r="J169" s="475" t="s">
        <v>541</v>
      </c>
      <c r="K169" s="488" t="s">
        <v>102</v>
      </c>
    </row>
    <row r="170" spans="1:11" ht="15" customHeight="1" x14ac:dyDescent="0.25">
      <c r="A170" s="497"/>
      <c r="B170" s="493"/>
      <c r="C170" s="501"/>
      <c r="D170" s="329">
        <v>2014</v>
      </c>
      <c r="E170" s="318">
        <f>F170+G170+H170+I170</f>
        <v>95576.500000000015</v>
      </c>
      <c r="F170" s="318">
        <f>F178</f>
        <v>84455.500000000015</v>
      </c>
      <c r="G170" s="319">
        <f t="shared" ref="G170:I170" si="59">G178</f>
        <v>0</v>
      </c>
      <c r="H170" s="319">
        <f t="shared" si="59"/>
        <v>0</v>
      </c>
      <c r="I170" s="319">
        <f t="shared" si="59"/>
        <v>11121</v>
      </c>
      <c r="J170" s="502"/>
      <c r="K170" s="489"/>
    </row>
    <row r="171" spans="1:11" ht="15.75" x14ac:dyDescent="0.25">
      <c r="A171" s="497"/>
      <c r="B171" s="493"/>
      <c r="C171" s="501"/>
      <c r="D171" s="329">
        <v>2015</v>
      </c>
      <c r="E171" s="318">
        <f t="shared" ref="E171:E176" si="60">F171+G171+H171+I171</f>
        <v>83031.099999999991</v>
      </c>
      <c r="F171" s="318">
        <f t="shared" ref="F171:I176" si="61">F179</f>
        <v>74022.099999999991</v>
      </c>
      <c r="G171" s="319">
        <f t="shared" si="61"/>
        <v>0</v>
      </c>
      <c r="H171" s="319">
        <f t="shared" si="61"/>
        <v>0</v>
      </c>
      <c r="I171" s="319">
        <f t="shared" si="61"/>
        <v>9009</v>
      </c>
      <c r="J171" s="502"/>
      <c r="K171" s="489"/>
    </row>
    <row r="172" spans="1:11" ht="15.75" x14ac:dyDescent="0.25">
      <c r="A172" s="497"/>
      <c r="B172" s="493"/>
      <c r="C172" s="501"/>
      <c r="D172" s="329">
        <v>2016</v>
      </c>
      <c r="E172" s="318">
        <f t="shared" si="60"/>
        <v>48082.700000000004</v>
      </c>
      <c r="F172" s="318">
        <f t="shared" si="61"/>
        <v>38997.9</v>
      </c>
      <c r="G172" s="319">
        <f t="shared" si="61"/>
        <v>0</v>
      </c>
      <c r="H172" s="319">
        <f t="shared" si="61"/>
        <v>0</v>
      </c>
      <c r="I172" s="319">
        <f t="shared" si="61"/>
        <v>9084.8000000000011</v>
      </c>
      <c r="J172" s="502"/>
      <c r="K172" s="489"/>
    </row>
    <row r="173" spans="1:11" ht="15.75" x14ac:dyDescent="0.25">
      <c r="A173" s="497"/>
      <c r="B173" s="493"/>
      <c r="C173" s="501"/>
      <c r="D173" s="329">
        <v>2017</v>
      </c>
      <c r="E173" s="318">
        <f t="shared" si="60"/>
        <v>42533.599999999999</v>
      </c>
      <c r="F173" s="318">
        <f t="shared" si="61"/>
        <v>33448.799999999996</v>
      </c>
      <c r="G173" s="319">
        <f t="shared" si="61"/>
        <v>0</v>
      </c>
      <c r="H173" s="319">
        <f t="shared" si="61"/>
        <v>0</v>
      </c>
      <c r="I173" s="319">
        <f t="shared" si="61"/>
        <v>9084.8000000000011</v>
      </c>
      <c r="J173" s="502"/>
      <c r="K173" s="489"/>
    </row>
    <row r="174" spans="1:11" ht="15.75" x14ac:dyDescent="0.25">
      <c r="A174" s="497"/>
      <c r="B174" s="493"/>
      <c r="C174" s="501"/>
      <c r="D174" s="329">
        <v>2018</v>
      </c>
      <c r="E174" s="318">
        <f t="shared" si="60"/>
        <v>69427.199999999997</v>
      </c>
      <c r="F174" s="318">
        <f t="shared" si="61"/>
        <v>60342.400000000001</v>
      </c>
      <c r="G174" s="319">
        <f t="shared" si="61"/>
        <v>0</v>
      </c>
      <c r="H174" s="319">
        <f t="shared" si="61"/>
        <v>0</v>
      </c>
      <c r="I174" s="319">
        <f t="shared" si="61"/>
        <v>9084.8000000000011</v>
      </c>
      <c r="J174" s="502"/>
      <c r="K174" s="489"/>
    </row>
    <row r="175" spans="1:11" ht="15.75" x14ac:dyDescent="0.25">
      <c r="A175" s="497"/>
      <c r="B175" s="493"/>
      <c r="C175" s="501"/>
      <c r="D175" s="329">
        <v>2019</v>
      </c>
      <c r="E175" s="318">
        <f t="shared" si="60"/>
        <v>93506.7</v>
      </c>
      <c r="F175" s="318">
        <f t="shared" si="61"/>
        <v>81311.7</v>
      </c>
      <c r="G175" s="319">
        <f t="shared" si="61"/>
        <v>0</v>
      </c>
      <c r="H175" s="319">
        <f t="shared" si="61"/>
        <v>0</v>
      </c>
      <c r="I175" s="319">
        <f t="shared" si="61"/>
        <v>12195</v>
      </c>
      <c r="J175" s="502"/>
      <c r="K175" s="489"/>
    </row>
    <row r="176" spans="1:11" ht="15.75" x14ac:dyDescent="0.25">
      <c r="A176" s="497"/>
      <c r="B176" s="478"/>
      <c r="C176" s="501"/>
      <c r="D176" s="329">
        <v>2020</v>
      </c>
      <c r="E176" s="318">
        <f t="shared" si="60"/>
        <v>94003.199999999997</v>
      </c>
      <c r="F176" s="318">
        <f t="shared" si="61"/>
        <v>81808.2</v>
      </c>
      <c r="G176" s="319">
        <f t="shared" si="61"/>
        <v>0</v>
      </c>
      <c r="H176" s="319">
        <f t="shared" si="61"/>
        <v>0</v>
      </c>
      <c r="I176" s="319">
        <f t="shared" si="61"/>
        <v>12195</v>
      </c>
      <c r="J176" s="476"/>
      <c r="K176" s="489"/>
    </row>
    <row r="177" spans="1:11" ht="15.75" customHeight="1" x14ac:dyDescent="0.25">
      <c r="A177" s="494" t="s">
        <v>197</v>
      </c>
      <c r="B177" s="477" t="str">
        <f>'10. План 2014-2020'!B368</f>
        <v>Основное мероприятие 8. Создание условий для получения  населением актуальной, достоверной информации о деятельности исполнительных органов государственной власти Мурманской области</v>
      </c>
      <c r="C177" s="494" t="str">
        <f>'10. План 2014-2020'!C368</f>
        <v>2014-2020</v>
      </c>
      <c r="D177" s="329" t="s">
        <v>23</v>
      </c>
      <c r="E177" s="318">
        <f>SUM(E178:E184)</f>
        <v>526161</v>
      </c>
      <c r="F177" s="318">
        <f t="shared" ref="F177:I177" si="62">SUM(F178:F184)</f>
        <v>454386.60000000003</v>
      </c>
      <c r="G177" s="319">
        <f t="shared" si="62"/>
        <v>0</v>
      </c>
      <c r="H177" s="319">
        <f t="shared" si="62"/>
        <v>0</v>
      </c>
      <c r="I177" s="319">
        <f t="shared" si="62"/>
        <v>71774.400000000009</v>
      </c>
      <c r="J177" s="491" t="str">
        <f>'3. Пок.'!B15</f>
        <v>Доля населения, удовлетворённая информационной открытостью деятельности исполнительных органов государственной власти Мурманской области</v>
      </c>
      <c r="K177" s="488" t="s">
        <v>102</v>
      </c>
    </row>
    <row r="178" spans="1:11" ht="15.75" x14ac:dyDescent="0.25">
      <c r="A178" s="494"/>
      <c r="B178" s="493"/>
      <c r="C178" s="494"/>
      <c r="D178" s="329">
        <v>2014</v>
      </c>
      <c r="E178" s="318">
        <f>F178+G178+H178+I178</f>
        <v>95576.500000000015</v>
      </c>
      <c r="F178" s="340">
        <f>'10. План 2014-2020'!F369</f>
        <v>84455.500000000015</v>
      </c>
      <c r="G178" s="361">
        <f>'10. План 2014-2020'!G369</f>
        <v>0</v>
      </c>
      <c r="H178" s="361">
        <f>'10. План 2014-2020'!H369</f>
        <v>0</v>
      </c>
      <c r="I178" s="361">
        <f>'10. План 2014-2020'!I369</f>
        <v>11121</v>
      </c>
      <c r="J178" s="503"/>
      <c r="K178" s="489"/>
    </row>
    <row r="179" spans="1:11" ht="15.75" x14ac:dyDescent="0.25">
      <c r="A179" s="494"/>
      <c r="B179" s="493"/>
      <c r="C179" s="494"/>
      <c r="D179" s="329">
        <v>2015</v>
      </c>
      <c r="E179" s="318">
        <f t="shared" ref="E179:E184" si="63">F179+G179+H179+I179</f>
        <v>83031.099999999991</v>
      </c>
      <c r="F179" s="340">
        <f>'10. План 2014-2020'!F370</f>
        <v>74022.099999999991</v>
      </c>
      <c r="G179" s="361">
        <f>'10. План 2014-2020'!G370</f>
        <v>0</v>
      </c>
      <c r="H179" s="361">
        <f>'10. План 2014-2020'!H370</f>
        <v>0</v>
      </c>
      <c r="I179" s="361">
        <f>'10. План 2014-2020'!I370</f>
        <v>9009</v>
      </c>
      <c r="J179" s="503"/>
      <c r="K179" s="489"/>
    </row>
    <row r="180" spans="1:11" ht="15.75" x14ac:dyDescent="0.25">
      <c r="A180" s="494"/>
      <c r="B180" s="493"/>
      <c r="C180" s="494"/>
      <c r="D180" s="329">
        <v>2016</v>
      </c>
      <c r="E180" s="318">
        <f t="shared" si="63"/>
        <v>48082.700000000004</v>
      </c>
      <c r="F180" s="340">
        <f>'10. План 2014-2020'!F371</f>
        <v>38997.9</v>
      </c>
      <c r="G180" s="361">
        <f>'10. План 2014-2020'!G371</f>
        <v>0</v>
      </c>
      <c r="H180" s="361">
        <f>'10. План 2014-2020'!H371</f>
        <v>0</v>
      </c>
      <c r="I180" s="361">
        <f>'10. План 2014-2020'!I371</f>
        <v>9084.8000000000011</v>
      </c>
      <c r="J180" s="503"/>
      <c r="K180" s="489"/>
    </row>
    <row r="181" spans="1:11" ht="15.75" customHeight="1" x14ac:dyDescent="0.25">
      <c r="A181" s="494"/>
      <c r="B181" s="493"/>
      <c r="C181" s="494"/>
      <c r="D181" s="329">
        <v>2017</v>
      </c>
      <c r="E181" s="318">
        <f t="shared" si="63"/>
        <v>42533.599999999999</v>
      </c>
      <c r="F181" s="340">
        <f>'10. План 2014-2020'!F372</f>
        <v>33448.799999999996</v>
      </c>
      <c r="G181" s="361">
        <f>'10. План 2014-2020'!G372</f>
        <v>0</v>
      </c>
      <c r="H181" s="361">
        <f>'10. План 2014-2020'!H372</f>
        <v>0</v>
      </c>
      <c r="I181" s="361">
        <f>'10. План 2014-2020'!I372</f>
        <v>9084.8000000000011</v>
      </c>
      <c r="J181" s="496" t="str">
        <f>'3. Пок.'!B16</f>
        <v>Доля опубликованной информации о деятельности государственных органов власти Мурманской области и социально значимой информации в общем объеме публикаций газеты "Мурманский вестник"</v>
      </c>
      <c r="K181" s="489"/>
    </row>
    <row r="182" spans="1:11" ht="18" customHeight="1" x14ac:dyDescent="0.25">
      <c r="A182" s="494"/>
      <c r="B182" s="493"/>
      <c r="C182" s="494"/>
      <c r="D182" s="329">
        <v>2018</v>
      </c>
      <c r="E182" s="318">
        <f t="shared" si="63"/>
        <v>69427.199999999997</v>
      </c>
      <c r="F182" s="340">
        <f>'10. План 2014-2020'!F373</f>
        <v>60342.400000000001</v>
      </c>
      <c r="G182" s="361">
        <f>'10. План 2014-2020'!G373</f>
        <v>0</v>
      </c>
      <c r="H182" s="361">
        <f>'10. План 2014-2020'!H373</f>
        <v>0</v>
      </c>
      <c r="I182" s="361">
        <f>'10. План 2014-2020'!I373</f>
        <v>9084.8000000000011</v>
      </c>
      <c r="J182" s="496"/>
      <c r="K182" s="489"/>
    </row>
    <row r="183" spans="1:11" ht="18.75" customHeight="1" x14ac:dyDescent="0.25">
      <c r="A183" s="494"/>
      <c r="B183" s="493"/>
      <c r="C183" s="494"/>
      <c r="D183" s="329">
        <v>2019</v>
      </c>
      <c r="E183" s="318">
        <f t="shared" si="63"/>
        <v>93506.7</v>
      </c>
      <c r="F183" s="340">
        <f>'10. План 2014-2020'!F374</f>
        <v>81311.7</v>
      </c>
      <c r="G183" s="319">
        <v>0</v>
      </c>
      <c r="H183" s="319">
        <v>0</v>
      </c>
      <c r="I183" s="361">
        <f>'10. План 2014-2020'!I374</f>
        <v>12195</v>
      </c>
      <c r="J183" s="496"/>
      <c r="K183" s="489"/>
    </row>
    <row r="184" spans="1:11" ht="42.75" customHeight="1" x14ac:dyDescent="0.25">
      <c r="A184" s="494"/>
      <c r="B184" s="478"/>
      <c r="C184" s="494"/>
      <c r="D184" s="329">
        <v>2020</v>
      </c>
      <c r="E184" s="318">
        <f t="shared" si="63"/>
        <v>94003.199999999997</v>
      </c>
      <c r="F184" s="340">
        <f>'10. План 2014-2020'!F375</f>
        <v>81808.2</v>
      </c>
      <c r="G184" s="319">
        <v>0</v>
      </c>
      <c r="H184" s="319">
        <v>0</v>
      </c>
      <c r="I184" s="361">
        <f>'10. План 2014-2020'!I375</f>
        <v>12195</v>
      </c>
      <c r="J184" s="504"/>
      <c r="K184" s="489"/>
    </row>
    <row r="185" spans="1:11" ht="15.75" x14ac:dyDescent="0.25">
      <c r="A185" s="494">
        <v>2</v>
      </c>
      <c r="B185" s="506" t="s">
        <v>294</v>
      </c>
      <c r="C185" s="492" t="str">
        <f>'10. План 2014-2020'!C446</f>
        <v xml:space="preserve">2014-2020 </v>
      </c>
      <c r="D185" s="316" t="s">
        <v>23</v>
      </c>
      <c r="E185" s="322">
        <f>SUM(E186:E192)</f>
        <v>60090</v>
      </c>
      <c r="F185" s="322">
        <f t="shared" ref="F185:I185" si="64">SUM(F186:F192)</f>
        <v>60090</v>
      </c>
      <c r="G185" s="322">
        <f t="shared" si="64"/>
        <v>0</v>
      </c>
      <c r="H185" s="322">
        <f t="shared" si="64"/>
        <v>0</v>
      </c>
      <c r="I185" s="319">
        <f t="shared" si="64"/>
        <v>0</v>
      </c>
      <c r="J185" s="475" t="s">
        <v>575</v>
      </c>
      <c r="K185" s="488" t="s">
        <v>8</v>
      </c>
    </row>
    <row r="186" spans="1:11" ht="15.75" x14ac:dyDescent="0.25">
      <c r="A186" s="494"/>
      <c r="B186" s="506"/>
      <c r="C186" s="492"/>
      <c r="D186" s="329">
        <v>2014</v>
      </c>
      <c r="E186" s="319">
        <f>F186+G186+H186+I186</f>
        <v>1836.4</v>
      </c>
      <c r="F186" s="319">
        <f t="shared" ref="F186:I192" si="65">F194+F214</f>
        <v>1836.4</v>
      </c>
      <c r="G186" s="319">
        <f t="shared" si="65"/>
        <v>0</v>
      </c>
      <c r="H186" s="319">
        <f t="shared" si="65"/>
        <v>0</v>
      </c>
      <c r="I186" s="319">
        <f t="shared" si="65"/>
        <v>0</v>
      </c>
      <c r="J186" s="502"/>
      <c r="K186" s="489"/>
    </row>
    <row r="187" spans="1:11" ht="15.75" x14ac:dyDescent="0.25">
      <c r="A187" s="494"/>
      <c r="B187" s="506"/>
      <c r="C187" s="492"/>
      <c r="D187" s="329">
        <v>2015</v>
      </c>
      <c r="E187" s="319">
        <f t="shared" ref="E187:E192" si="66">F187+G187+H187+I187</f>
        <v>1305.0999999999999</v>
      </c>
      <c r="F187" s="319">
        <f t="shared" si="65"/>
        <v>1305.0999999999999</v>
      </c>
      <c r="G187" s="319">
        <f t="shared" si="65"/>
        <v>0</v>
      </c>
      <c r="H187" s="319">
        <f t="shared" si="65"/>
        <v>0</v>
      </c>
      <c r="I187" s="319">
        <f t="shared" si="65"/>
        <v>0</v>
      </c>
      <c r="J187" s="502"/>
      <c r="K187" s="489"/>
    </row>
    <row r="188" spans="1:11" ht="15.75" x14ac:dyDescent="0.25">
      <c r="A188" s="494"/>
      <c r="B188" s="506"/>
      <c r="C188" s="492"/>
      <c r="D188" s="329">
        <v>2016</v>
      </c>
      <c r="E188" s="319">
        <f t="shared" si="66"/>
        <v>1106.4000000000001</v>
      </c>
      <c r="F188" s="319">
        <f t="shared" si="65"/>
        <v>1106.4000000000001</v>
      </c>
      <c r="G188" s="319">
        <f t="shared" si="65"/>
        <v>0</v>
      </c>
      <c r="H188" s="319">
        <f t="shared" si="65"/>
        <v>0</v>
      </c>
      <c r="I188" s="319">
        <f t="shared" si="65"/>
        <v>0</v>
      </c>
      <c r="J188" s="502"/>
      <c r="K188" s="489"/>
    </row>
    <row r="189" spans="1:11" ht="15.75" x14ac:dyDescent="0.25">
      <c r="A189" s="494"/>
      <c r="B189" s="506"/>
      <c r="C189" s="492"/>
      <c r="D189" s="329">
        <v>2017</v>
      </c>
      <c r="E189" s="319">
        <f t="shared" si="66"/>
        <v>12577.1</v>
      </c>
      <c r="F189" s="319">
        <f t="shared" si="65"/>
        <v>12577.1</v>
      </c>
      <c r="G189" s="319">
        <f t="shared" si="65"/>
        <v>0</v>
      </c>
      <c r="H189" s="319">
        <f t="shared" si="65"/>
        <v>0</v>
      </c>
      <c r="I189" s="319">
        <f t="shared" si="65"/>
        <v>0</v>
      </c>
      <c r="J189" s="502"/>
      <c r="K189" s="489"/>
    </row>
    <row r="190" spans="1:11" ht="15.75" x14ac:dyDescent="0.25">
      <c r="A190" s="494"/>
      <c r="B190" s="506"/>
      <c r="C190" s="492"/>
      <c r="D190" s="329">
        <v>2018</v>
      </c>
      <c r="E190" s="319">
        <f t="shared" si="66"/>
        <v>11948</v>
      </c>
      <c r="F190" s="319">
        <f t="shared" si="65"/>
        <v>11948</v>
      </c>
      <c r="G190" s="319">
        <f t="shared" si="65"/>
        <v>0</v>
      </c>
      <c r="H190" s="319">
        <f t="shared" si="65"/>
        <v>0</v>
      </c>
      <c r="I190" s="319">
        <f t="shared" si="65"/>
        <v>0</v>
      </c>
      <c r="J190" s="502"/>
      <c r="K190" s="489"/>
    </row>
    <row r="191" spans="1:11" ht="15.75" x14ac:dyDescent="0.25">
      <c r="A191" s="494"/>
      <c r="B191" s="506"/>
      <c r="C191" s="492"/>
      <c r="D191" s="329">
        <v>2019</v>
      </c>
      <c r="E191" s="319">
        <f t="shared" si="66"/>
        <v>15792</v>
      </c>
      <c r="F191" s="319">
        <f t="shared" si="65"/>
        <v>15792</v>
      </c>
      <c r="G191" s="319">
        <f t="shared" si="65"/>
        <v>0</v>
      </c>
      <c r="H191" s="319">
        <f t="shared" si="65"/>
        <v>0</v>
      </c>
      <c r="I191" s="319">
        <f t="shared" si="65"/>
        <v>0</v>
      </c>
      <c r="J191" s="502"/>
      <c r="K191" s="489"/>
    </row>
    <row r="192" spans="1:11" ht="59.25" customHeight="1" x14ac:dyDescent="0.25">
      <c r="A192" s="494"/>
      <c r="B192" s="506"/>
      <c r="C192" s="492"/>
      <c r="D192" s="329">
        <v>2020</v>
      </c>
      <c r="E192" s="319">
        <f t="shared" si="66"/>
        <v>15525</v>
      </c>
      <c r="F192" s="319">
        <f t="shared" si="65"/>
        <v>15525</v>
      </c>
      <c r="G192" s="319">
        <f t="shared" si="65"/>
        <v>0</v>
      </c>
      <c r="H192" s="319">
        <f t="shared" si="65"/>
        <v>0</v>
      </c>
      <c r="I192" s="319">
        <f t="shared" si="65"/>
        <v>0</v>
      </c>
      <c r="J192" s="502"/>
      <c r="K192" s="489"/>
    </row>
    <row r="193" spans="1:11" ht="15.75" x14ac:dyDescent="0.25">
      <c r="A193" s="494" t="s">
        <v>29</v>
      </c>
      <c r="B193" s="505" t="s">
        <v>573</v>
      </c>
      <c r="C193" s="494" t="str">
        <f>'10. План 2014-2020'!C462</f>
        <v xml:space="preserve">2016-2020 </v>
      </c>
      <c r="D193" s="329" t="s">
        <v>23</v>
      </c>
      <c r="E193" s="319">
        <f>SUM(E194:E200)</f>
        <v>13227.699999999999</v>
      </c>
      <c r="F193" s="319">
        <f t="shared" ref="F193:I193" si="67">SUM(F194:F200)</f>
        <v>13227.699999999999</v>
      </c>
      <c r="G193" s="319">
        <f t="shared" si="67"/>
        <v>0</v>
      </c>
      <c r="H193" s="319">
        <f t="shared" si="67"/>
        <v>0</v>
      </c>
      <c r="I193" s="319">
        <f t="shared" si="67"/>
        <v>0</v>
      </c>
      <c r="J193" s="475" t="s">
        <v>575</v>
      </c>
      <c r="K193" s="488" t="s">
        <v>80</v>
      </c>
    </row>
    <row r="194" spans="1:11" ht="15.75" x14ac:dyDescent="0.25">
      <c r="A194" s="494"/>
      <c r="B194" s="505"/>
      <c r="C194" s="494"/>
      <c r="D194" s="329">
        <v>2014</v>
      </c>
      <c r="E194" s="319">
        <f>F194+G194+H194+I194</f>
        <v>399.6</v>
      </c>
      <c r="F194" s="319">
        <f>F208</f>
        <v>399.6</v>
      </c>
      <c r="G194" s="319">
        <f t="shared" ref="G194:I194" si="68">G208</f>
        <v>0</v>
      </c>
      <c r="H194" s="319">
        <f t="shared" si="68"/>
        <v>0</v>
      </c>
      <c r="I194" s="319">
        <f t="shared" si="68"/>
        <v>0</v>
      </c>
      <c r="J194" s="502"/>
      <c r="K194" s="489"/>
    </row>
    <row r="195" spans="1:11" ht="15.75" x14ac:dyDescent="0.25">
      <c r="A195" s="494"/>
      <c r="B195" s="505"/>
      <c r="C195" s="494"/>
      <c r="D195" s="329">
        <v>2015</v>
      </c>
      <c r="E195" s="319">
        <f t="shared" ref="E195:E200" si="69">F195+G195+H195+I195</f>
        <v>1305.0999999999999</v>
      </c>
      <c r="F195" s="319">
        <f>F209</f>
        <v>1305.0999999999999</v>
      </c>
      <c r="G195" s="319">
        <f>G209</f>
        <v>0</v>
      </c>
      <c r="H195" s="319">
        <f>H209</f>
        <v>0</v>
      </c>
      <c r="I195" s="319">
        <f>I209</f>
        <v>0</v>
      </c>
      <c r="J195" s="502"/>
      <c r="K195" s="489"/>
    </row>
    <row r="196" spans="1:11" ht="15.75" x14ac:dyDescent="0.25">
      <c r="A196" s="494"/>
      <c r="B196" s="505"/>
      <c r="C196" s="494"/>
      <c r="D196" s="329">
        <v>2016</v>
      </c>
      <c r="E196" s="319">
        <f t="shared" si="69"/>
        <v>1106.4000000000001</v>
      </c>
      <c r="F196" s="319">
        <f t="shared" ref="F196:I200" si="70">F202</f>
        <v>1106.4000000000001</v>
      </c>
      <c r="G196" s="319">
        <f t="shared" si="70"/>
        <v>0</v>
      </c>
      <c r="H196" s="319">
        <f t="shared" si="70"/>
        <v>0</v>
      </c>
      <c r="I196" s="319">
        <f t="shared" si="70"/>
        <v>0</v>
      </c>
      <c r="J196" s="502"/>
      <c r="K196" s="489"/>
    </row>
    <row r="197" spans="1:11" ht="15.75" x14ac:dyDescent="0.25">
      <c r="A197" s="494"/>
      <c r="B197" s="505"/>
      <c r="C197" s="494"/>
      <c r="D197" s="329">
        <v>2017</v>
      </c>
      <c r="E197" s="319">
        <f t="shared" si="69"/>
        <v>2829.1</v>
      </c>
      <c r="F197" s="319">
        <f t="shared" si="70"/>
        <v>2829.1</v>
      </c>
      <c r="G197" s="319">
        <f t="shared" si="70"/>
        <v>0</v>
      </c>
      <c r="H197" s="319">
        <f t="shared" si="70"/>
        <v>0</v>
      </c>
      <c r="I197" s="319">
        <f t="shared" si="70"/>
        <v>0</v>
      </c>
      <c r="J197" s="502"/>
      <c r="K197" s="489"/>
    </row>
    <row r="198" spans="1:11" ht="15.75" x14ac:dyDescent="0.25">
      <c r="A198" s="494"/>
      <c r="B198" s="505"/>
      <c r="C198" s="494"/>
      <c r="D198" s="329">
        <v>2018</v>
      </c>
      <c r="E198" s="319">
        <f t="shared" si="69"/>
        <v>2687.4999999999995</v>
      </c>
      <c r="F198" s="319">
        <f t="shared" si="70"/>
        <v>2687.4999999999995</v>
      </c>
      <c r="G198" s="319">
        <f t="shared" si="70"/>
        <v>0</v>
      </c>
      <c r="H198" s="319">
        <f t="shared" si="70"/>
        <v>0</v>
      </c>
      <c r="I198" s="319">
        <f t="shared" si="70"/>
        <v>0</v>
      </c>
      <c r="J198" s="502"/>
      <c r="K198" s="489"/>
    </row>
    <row r="199" spans="1:11" ht="15.75" x14ac:dyDescent="0.25">
      <c r="A199" s="494"/>
      <c r="B199" s="505"/>
      <c r="C199" s="494"/>
      <c r="D199" s="329">
        <v>2019</v>
      </c>
      <c r="E199" s="319">
        <f t="shared" si="69"/>
        <v>2450</v>
      </c>
      <c r="F199" s="319">
        <f t="shared" si="70"/>
        <v>2450</v>
      </c>
      <c r="G199" s="319">
        <f t="shared" si="70"/>
        <v>0</v>
      </c>
      <c r="H199" s="319">
        <f t="shared" si="70"/>
        <v>0</v>
      </c>
      <c r="I199" s="319">
        <f t="shared" si="70"/>
        <v>0</v>
      </c>
      <c r="J199" s="502"/>
      <c r="K199" s="489"/>
    </row>
    <row r="200" spans="1:11" ht="58.5" customHeight="1" x14ac:dyDescent="0.25">
      <c r="A200" s="494"/>
      <c r="B200" s="505"/>
      <c r="C200" s="494"/>
      <c r="D200" s="329">
        <v>2020</v>
      </c>
      <c r="E200" s="319">
        <f t="shared" si="69"/>
        <v>2450</v>
      </c>
      <c r="F200" s="319">
        <f t="shared" si="70"/>
        <v>2450</v>
      </c>
      <c r="G200" s="319">
        <f t="shared" si="70"/>
        <v>0</v>
      </c>
      <c r="H200" s="319">
        <f t="shared" si="70"/>
        <v>0</v>
      </c>
      <c r="I200" s="319">
        <f t="shared" si="70"/>
        <v>0</v>
      </c>
      <c r="J200" s="502"/>
      <c r="K200" s="489"/>
    </row>
    <row r="201" spans="1:11" ht="30" customHeight="1" x14ac:dyDescent="0.25">
      <c r="A201" s="494" t="s">
        <v>38</v>
      </c>
      <c r="B201" s="477" t="str">
        <f>'10. План 2014-2020'!B462</f>
        <v xml:space="preserve">Основное мероприятие 1. Создание и развитие инфраструктуры предоставления потребителям результатов космической деятельности на базе центра космических услуг.  </v>
      </c>
      <c r="C201" s="494" t="str">
        <f>'10. План 2014-2020'!C462</f>
        <v xml:space="preserve">2016-2020 </v>
      </c>
      <c r="D201" s="316" t="s">
        <v>23</v>
      </c>
      <c r="E201" s="322">
        <f>SUM(E202:E206)</f>
        <v>11523</v>
      </c>
      <c r="F201" s="322">
        <f>SUM(F202:F206)</f>
        <v>11523</v>
      </c>
      <c r="G201" s="322">
        <f>SUM(G202:G206)</f>
        <v>0</v>
      </c>
      <c r="H201" s="322">
        <f>SUM(H202:H206)</f>
        <v>0</v>
      </c>
      <c r="I201" s="322">
        <f>SUM(I202:I206)</f>
        <v>0</v>
      </c>
      <c r="J201" s="495" t="str">
        <f>'10. План 2014-2020'!J462</f>
        <v>Количество пакетов данных дистанционного зондирования Земли, доступных на геоинформационном портале Мурманской области</v>
      </c>
      <c r="K201" s="488" t="s">
        <v>7</v>
      </c>
    </row>
    <row r="202" spans="1:11" ht="27.75" customHeight="1" x14ac:dyDescent="0.25">
      <c r="A202" s="494"/>
      <c r="B202" s="493"/>
      <c r="C202" s="494"/>
      <c r="D202" s="329">
        <v>2016</v>
      </c>
      <c r="E202" s="319">
        <f t="shared" ref="E202:E206" si="71">F202+G202+H202+I202</f>
        <v>1106.4000000000001</v>
      </c>
      <c r="F202" s="319">
        <f>'10. План 2014-2020'!F463</f>
        <v>1106.4000000000001</v>
      </c>
      <c r="G202" s="319">
        <v>0</v>
      </c>
      <c r="H202" s="319">
        <v>0</v>
      </c>
      <c r="I202" s="319">
        <v>0</v>
      </c>
      <c r="J202" s="496"/>
      <c r="K202" s="489"/>
    </row>
    <row r="203" spans="1:11" ht="28.5" customHeight="1" x14ac:dyDescent="0.25">
      <c r="A203" s="494"/>
      <c r="B203" s="493"/>
      <c r="C203" s="494"/>
      <c r="D203" s="329">
        <v>2017</v>
      </c>
      <c r="E203" s="319">
        <f t="shared" si="71"/>
        <v>2829.1</v>
      </c>
      <c r="F203" s="319">
        <f>'10. План 2014-2020'!F464</f>
        <v>2829.1</v>
      </c>
      <c r="G203" s="319">
        <v>0</v>
      </c>
      <c r="H203" s="319">
        <v>0</v>
      </c>
      <c r="I203" s="319">
        <v>0</v>
      </c>
      <c r="J203" s="496"/>
      <c r="K203" s="489"/>
    </row>
    <row r="204" spans="1:11" ht="30.75" customHeight="1" x14ac:dyDescent="0.25">
      <c r="A204" s="494"/>
      <c r="B204" s="493"/>
      <c r="C204" s="494"/>
      <c r="D204" s="329">
        <v>2018</v>
      </c>
      <c r="E204" s="319">
        <f t="shared" si="71"/>
        <v>2687.4999999999995</v>
      </c>
      <c r="F204" s="319">
        <f>'10. План 2014-2020'!F465</f>
        <v>2687.4999999999995</v>
      </c>
      <c r="G204" s="319">
        <v>0</v>
      </c>
      <c r="H204" s="319">
        <v>0</v>
      </c>
      <c r="I204" s="319">
        <v>0</v>
      </c>
      <c r="J204" s="496"/>
      <c r="K204" s="489"/>
    </row>
    <row r="205" spans="1:11" ht="27" customHeight="1" x14ac:dyDescent="0.25">
      <c r="A205" s="494"/>
      <c r="B205" s="493"/>
      <c r="C205" s="494"/>
      <c r="D205" s="329">
        <v>2019</v>
      </c>
      <c r="E205" s="319">
        <f t="shared" si="71"/>
        <v>2450</v>
      </c>
      <c r="F205" s="319">
        <f>'10. План 2014-2020'!F466</f>
        <v>2450</v>
      </c>
      <c r="G205" s="319">
        <v>0</v>
      </c>
      <c r="H205" s="319">
        <v>0</v>
      </c>
      <c r="I205" s="319">
        <v>0</v>
      </c>
      <c r="J205" s="496"/>
      <c r="K205" s="489"/>
    </row>
    <row r="206" spans="1:11" ht="28.5" customHeight="1" x14ac:dyDescent="0.25">
      <c r="A206" s="494"/>
      <c r="B206" s="478"/>
      <c r="C206" s="494"/>
      <c r="D206" s="329">
        <v>2020</v>
      </c>
      <c r="E206" s="319">
        <f t="shared" si="71"/>
        <v>2450</v>
      </c>
      <c r="F206" s="319">
        <f>'10. План 2014-2020'!F467</f>
        <v>2450</v>
      </c>
      <c r="G206" s="319">
        <v>0</v>
      </c>
      <c r="H206" s="319">
        <v>0</v>
      </c>
      <c r="I206" s="319">
        <v>0</v>
      </c>
      <c r="J206" s="496"/>
      <c r="K206" s="489"/>
    </row>
    <row r="207" spans="1:11" s="129" customFormat="1" ht="35.25" customHeight="1" outlineLevel="3" x14ac:dyDescent="0.25">
      <c r="A207" s="479" t="s">
        <v>556</v>
      </c>
      <c r="B207" s="482" t="str">
        <f>'10. План 2014-2020'!B481</f>
        <v xml:space="preserve">Основное мероприятие 2. Обеспечение развития геоинформационного портала Правительства Мурманской области  </v>
      </c>
      <c r="C207" s="479" t="str">
        <f>'10. План 2014-2020'!C481</f>
        <v>2014-2018</v>
      </c>
      <c r="D207" s="70" t="s">
        <v>23</v>
      </c>
      <c r="E207" s="179">
        <f>SUM(F208:F212)</f>
        <v>2903.4999999999995</v>
      </c>
      <c r="F207" s="179">
        <f>SUM(F208:F212)</f>
        <v>2903.4999999999995</v>
      </c>
      <c r="G207" s="362">
        <f>SUM(G208:G212)</f>
        <v>0</v>
      </c>
      <c r="H207" s="362">
        <f>SUM(H208:H212)</f>
        <v>0</v>
      </c>
      <c r="I207" s="362">
        <f>SUM(I208:I212)</f>
        <v>0</v>
      </c>
      <c r="J207" s="485" t="str">
        <f>'10. План 2014-2020'!J481</f>
        <v>Доля ИОГВ, использующих ресурсы геоинформационной системы при реализации полномочий</v>
      </c>
      <c r="K207" s="488" t="str">
        <f>'10. План 2014-2020'!K481</f>
        <v>Комитет по развитию информационных технологий и связи Мурманской области, Министерство имущественных отношений Мурманской области, Министерство строительства и территориального развития Мурманской области,  Министерство природных ресурсов и экологии Мурманской области,  Комитет по обеспечению безопасности населения Мурманской области, Комитет рыбохозяйственного комплекса Мурманской области</v>
      </c>
    </row>
    <row r="208" spans="1:11" s="129" customFormat="1" ht="36.75" customHeight="1" outlineLevel="3" x14ac:dyDescent="0.25">
      <c r="A208" s="480"/>
      <c r="B208" s="483"/>
      <c r="C208" s="480"/>
      <c r="D208" s="56">
        <v>2014</v>
      </c>
      <c r="E208" s="340">
        <f>SUM(F208:I208)</f>
        <v>399.6</v>
      </c>
      <c r="F208" s="340">
        <f>'10. План 2014-2020'!F482</f>
        <v>399.6</v>
      </c>
      <c r="G208" s="361">
        <v>0</v>
      </c>
      <c r="H208" s="361">
        <v>0</v>
      </c>
      <c r="I208" s="361">
        <v>0</v>
      </c>
      <c r="J208" s="486"/>
      <c r="K208" s="489"/>
    </row>
    <row r="209" spans="1:12" s="129" customFormat="1" ht="30" customHeight="1" outlineLevel="3" x14ac:dyDescent="0.25">
      <c r="A209" s="480"/>
      <c r="B209" s="483"/>
      <c r="C209" s="480"/>
      <c r="D209" s="56">
        <v>2015</v>
      </c>
      <c r="E209" s="340">
        <f>SUM(F209:I209)</f>
        <v>1305.0999999999999</v>
      </c>
      <c r="F209" s="340">
        <f>'10. План 2014-2020'!F483</f>
        <v>1305.0999999999999</v>
      </c>
      <c r="G209" s="361">
        <v>0</v>
      </c>
      <c r="H209" s="361">
        <v>0</v>
      </c>
      <c r="I209" s="361">
        <v>0</v>
      </c>
      <c r="J209" s="486"/>
      <c r="K209" s="489"/>
    </row>
    <row r="210" spans="1:12" s="129" customFormat="1" ht="30" customHeight="1" outlineLevel="3" x14ac:dyDescent="0.25">
      <c r="A210" s="480"/>
      <c r="B210" s="483"/>
      <c r="C210" s="480"/>
      <c r="D210" s="56">
        <v>2016</v>
      </c>
      <c r="E210" s="340">
        <f>SUM(F210:I210)</f>
        <v>399.6</v>
      </c>
      <c r="F210" s="340">
        <f>'10. План 2014-2020'!F484</f>
        <v>399.6</v>
      </c>
      <c r="G210" s="361">
        <v>0</v>
      </c>
      <c r="H210" s="361">
        <v>0</v>
      </c>
      <c r="I210" s="361">
        <v>0</v>
      </c>
      <c r="J210" s="486"/>
      <c r="K210" s="489"/>
    </row>
    <row r="211" spans="1:12" s="129" customFormat="1" ht="30" customHeight="1" outlineLevel="3" x14ac:dyDescent="0.25">
      <c r="A211" s="480"/>
      <c r="B211" s="483"/>
      <c r="C211" s="480"/>
      <c r="D211" s="56">
        <v>2017</v>
      </c>
      <c r="E211" s="340">
        <f>SUM(F211:I211)</f>
        <v>399.6</v>
      </c>
      <c r="F211" s="340">
        <f>'10. План 2014-2020'!F485</f>
        <v>399.6</v>
      </c>
      <c r="G211" s="361">
        <v>0</v>
      </c>
      <c r="H211" s="361">
        <v>0</v>
      </c>
      <c r="I211" s="361">
        <v>0</v>
      </c>
      <c r="J211" s="486"/>
      <c r="K211" s="489"/>
    </row>
    <row r="212" spans="1:12" s="129" customFormat="1" ht="45" customHeight="1" outlineLevel="3" x14ac:dyDescent="0.25">
      <c r="A212" s="481"/>
      <c r="B212" s="484"/>
      <c r="C212" s="481"/>
      <c r="D212" s="56">
        <v>2018</v>
      </c>
      <c r="E212" s="340">
        <f>SUM(F212:I212)</f>
        <v>399.6</v>
      </c>
      <c r="F212" s="340">
        <f>'10. План 2014-2020'!F492</f>
        <v>399.6</v>
      </c>
      <c r="G212" s="361">
        <v>0</v>
      </c>
      <c r="H212" s="361">
        <v>0</v>
      </c>
      <c r="I212" s="361">
        <v>0</v>
      </c>
      <c r="J212" s="487"/>
      <c r="K212" s="490"/>
      <c r="L212" s="73"/>
    </row>
    <row r="213" spans="1:12" ht="15.75" x14ac:dyDescent="0.25">
      <c r="A213" s="494" t="s">
        <v>31</v>
      </c>
      <c r="B213" s="505" t="s">
        <v>574</v>
      </c>
      <c r="C213" s="494" t="str">
        <f>'10. План 2014-2020'!C495</f>
        <v>2014-2020</v>
      </c>
      <c r="D213" s="329" t="s">
        <v>23</v>
      </c>
      <c r="E213" s="319">
        <f>SUM(E214:E220)</f>
        <v>46862.3</v>
      </c>
      <c r="F213" s="319">
        <f t="shared" ref="F213:I213" si="72">SUM(F214:F220)</f>
        <v>46862.3</v>
      </c>
      <c r="G213" s="319">
        <f t="shared" si="72"/>
        <v>0</v>
      </c>
      <c r="H213" s="319">
        <f t="shared" si="72"/>
        <v>0</v>
      </c>
      <c r="I213" s="319">
        <f t="shared" si="72"/>
        <v>0</v>
      </c>
      <c r="J213" s="475" t="s">
        <v>541</v>
      </c>
      <c r="K213" s="488" t="str">
        <f>'10. План 2014-2020'!K495</f>
        <v>Комитет по развитию информационных технологий и связи Мурманской области</v>
      </c>
    </row>
    <row r="214" spans="1:12" ht="15.75" x14ac:dyDescent="0.25">
      <c r="A214" s="494"/>
      <c r="B214" s="505"/>
      <c r="C214" s="494"/>
      <c r="D214" s="329">
        <v>2014</v>
      </c>
      <c r="E214" s="319">
        <f>F214+G214+H214+I214</f>
        <v>1436.8</v>
      </c>
      <c r="F214" s="319">
        <f t="shared" ref="F214:F220" si="73">F222</f>
        <v>1436.8</v>
      </c>
      <c r="G214" s="319">
        <f t="shared" ref="G214:I214" si="74">G222</f>
        <v>0</v>
      </c>
      <c r="H214" s="319">
        <f t="shared" si="74"/>
        <v>0</v>
      </c>
      <c r="I214" s="319">
        <f t="shared" si="74"/>
        <v>0</v>
      </c>
      <c r="J214" s="502"/>
      <c r="K214" s="489"/>
    </row>
    <row r="215" spans="1:12" ht="15.75" x14ac:dyDescent="0.25">
      <c r="A215" s="494"/>
      <c r="B215" s="505"/>
      <c r="C215" s="494"/>
      <c r="D215" s="329">
        <v>2015</v>
      </c>
      <c r="E215" s="320">
        <f t="shared" ref="E215:E220" si="75">F215+G215+H215+I215</f>
        <v>0</v>
      </c>
      <c r="F215" s="320">
        <f t="shared" si="73"/>
        <v>0</v>
      </c>
      <c r="G215" s="319">
        <f t="shared" ref="G215:I220" si="76">G223</f>
        <v>0</v>
      </c>
      <c r="H215" s="319">
        <f t="shared" si="76"/>
        <v>0</v>
      </c>
      <c r="I215" s="319">
        <f t="shared" si="76"/>
        <v>0</v>
      </c>
      <c r="J215" s="502"/>
      <c r="K215" s="489"/>
    </row>
    <row r="216" spans="1:12" ht="15.75" x14ac:dyDescent="0.25">
      <c r="A216" s="494"/>
      <c r="B216" s="505"/>
      <c r="C216" s="494"/>
      <c r="D216" s="329">
        <v>2016</v>
      </c>
      <c r="E216" s="320">
        <f t="shared" si="75"/>
        <v>0</v>
      </c>
      <c r="F216" s="320">
        <f t="shared" si="73"/>
        <v>0</v>
      </c>
      <c r="G216" s="319">
        <f t="shared" si="76"/>
        <v>0</v>
      </c>
      <c r="H216" s="319">
        <f t="shared" si="76"/>
        <v>0</v>
      </c>
      <c r="I216" s="319">
        <f t="shared" si="76"/>
        <v>0</v>
      </c>
      <c r="J216" s="502"/>
      <c r="K216" s="489"/>
    </row>
    <row r="217" spans="1:12" ht="15.75" x14ac:dyDescent="0.25">
      <c r="A217" s="494"/>
      <c r="B217" s="505"/>
      <c r="C217" s="494"/>
      <c r="D217" s="329">
        <v>2017</v>
      </c>
      <c r="E217" s="319">
        <f t="shared" si="75"/>
        <v>9748</v>
      </c>
      <c r="F217" s="319">
        <f t="shared" si="73"/>
        <v>9748</v>
      </c>
      <c r="G217" s="319">
        <f t="shared" si="76"/>
        <v>0</v>
      </c>
      <c r="H217" s="319">
        <f t="shared" si="76"/>
        <v>0</v>
      </c>
      <c r="I217" s="319">
        <f t="shared" si="76"/>
        <v>0</v>
      </c>
      <c r="J217" s="502"/>
      <c r="K217" s="489"/>
    </row>
    <row r="218" spans="1:12" ht="15.75" x14ac:dyDescent="0.25">
      <c r="A218" s="494"/>
      <c r="B218" s="505"/>
      <c r="C218" s="494"/>
      <c r="D218" s="329">
        <v>2018</v>
      </c>
      <c r="E218" s="319">
        <f t="shared" si="75"/>
        <v>9260.5</v>
      </c>
      <c r="F218" s="319">
        <f t="shared" si="73"/>
        <v>9260.5</v>
      </c>
      <c r="G218" s="319">
        <f t="shared" si="76"/>
        <v>0</v>
      </c>
      <c r="H218" s="319">
        <f t="shared" si="76"/>
        <v>0</v>
      </c>
      <c r="I218" s="319">
        <f t="shared" si="76"/>
        <v>0</v>
      </c>
      <c r="J218" s="502"/>
      <c r="K218" s="489"/>
    </row>
    <row r="219" spans="1:12" ht="15.75" x14ac:dyDescent="0.25">
      <c r="A219" s="494"/>
      <c r="B219" s="505"/>
      <c r="C219" s="494"/>
      <c r="D219" s="329">
        <v>2019</v>
      </c>
      <c r="E219" s="320">
        <f t="shared" si="75"/>
        <v>13342</v>
      </c>
      <c r="F219" s="319">
        <f t="shared" si="73"/>
        <v>13342</v>
      </c>
      <c r="G219" s="319">
        <f t="shared" si="76"/>
        <v>0</v>
      </c>
      <c r="H219" s="319">
        <f t="shared" si="76"/>
        <v>0</v>
      </c>
      <c r="I219" s="319">
        <f t="shared" si="76"/>
        <v>0</v>
      </c>
      <c r="J219" s="502"/>
      <c r="K219" s="489"/>
    </row>
    <row r="220" spans="1:12" ht="15.75" x14ac:dyDescent="0.25">
      <c r="A220" s="494"/>
      <c r="B220" s="505"/>
      <c r="C220" s="494"/>
      <c r="D220" s="329">
        <v>2020</v>
      </c>
      <c r="E220" s="320">
        <f t="shared" si="75"/>
        <v>13075</v>
      </c>
      <c r="F220" s="319">
        <f t="shared" si="73"/>
        <v>13075</v>
      </c>
      <c r="G220" s="319">
        <f t="shared" si="76"/>
        <v>0</v>
      </c>
      <c r="H220" s="319">
        <f t="shared" si="76"/>
        <v>0</v>
      </c>
      <c r="I220" s="319">
        <f t="shared" si="76"/>
        <v>0</v>
      </c>
      <c r="J220" s="502"/>
      <c r="K220" s="489"/>
    </row>
    <row r="221" spans="1:12" ht="15.75" customHeight="1" x14ac:dyDescent="0.25">
      <c r="A221" s="494" t="s">
        <v>72</v>
      </c>
      <c r="B221" s="477" t="str">
        <f>'10. План 2014-2020'!B501</f>
        <v xml:space="preserve">Основное мероприятие 3. Создание и развитие  территориально-распределенной региональной инфраструктуры системы сбора, обработки, хранения и предоставления потребителям пространственных данных </v>
      </c>
      <c r="C221" s="494" t="str">
        <f>'10. План 2014-2020'!C501</f>
        <v>2014-2020</v>
      </c>
      <c r="D221" s="329" t="s">
        <v>23</v>
      </c>
      <c r="E221" s="319">
        <f>SUM(E222:E228)</f>
        <v>46862.3</v>
      </c>
      <c r="F221" s="319">
        <f>SUM(F222:F228)</f>
        <v>46862.3</v>
      </c>
      <c r="G221" s="319">
        <v>0</v>
      </c>
      <c r="H221" s="319">
        <f>SUM(H222:H228)</f>
        <v>0</v>
      </c>
      <c r="I221" s="319">
        <f>SUM(I222:I228)</f>
        <v>0</v>
      </c>
      <c r="J221" s="495" t="str">
        <f>'10. План 2014-2020'!J501</f>
        <v>Доля муниципальных образований, покрытых сигналом высокоточного позиционирования на основе технологий ГЛОНАСС/GPS</v>
      </c>
      <c r="K221" s="488" t="str">
        <f>'10. План 2014-2020'!K501</f>
        <v>Комитет по развитию информационных технологий и связи Мурманской области, органы местного самоуправления</v>
      </c>
    </row>
    <row r="222" spans="1:12" ht="15.75" x14ac:dyDescent="0.25">
      <c r="A222" s="494"/>
      <c r="B222" s="493"/>
      <c r="C222" s="494"/>
      <c r="D222" s="329">
        <v>2014</v>
      </c>
      <c r="E222" s="319">
        <f>F222+G222+H222+I222</f>
        <v>1436.8</v>
      </c>
      <c r="F222" s="319">
        <f>'10. План 2014-2020'!F502</f>
        <v>1436.8</v>
      </c>
      <c r="G222" s="361">
        <v>0</v>
      </c>
      <c r="H222" s="319">
        <v>0</v>
      </c>
      <c r="I222" s="319">
        <v>0</v>
      </c>
      <c r="J222" s="496"/>
      <c r="K222" s="489"/>
    </row>
    <row r="223" spans="1:12" ht="15.75" x14ac:dyDescent="0.25">
      <c r="A223" s="494"/>
      <c r="B223" s="493"/>
      <c r="C223" s="494"/>
      <c r="D223" s="329">
        <v>2015</v>
      </c>
      <c r="E223" s="320">
        <f t="shared" ref="E223:E228" si="77">F223+G223+H223+I223</f>
        <v>0</v>
      </c>
      <c r="F223" s="319">
        <v>0</v>
      </c>
      <c r="G223" s="319">
        <v>0</v>
      </c>
      <c r="H223" s="319">
        <v>0</v>
      </c>
      <c r="I223" s="319">
        <v>0</v>
      </c>
      <c r="J223" s="496"/>
      <c r="K223" s="489"/>
    </row>
    <row r="224" spans="1:12" ht="15.75" x14ac:dyDescent="0.25">
      <c r="A224" s="494"/>
      <c r="B224" s="493"/>
      <c r="C224" s="494"/>
      <c r="D224" s="329">
        <v>2016</v>
      </c>
      <c r="E224" s="320">
        <f t="shared" si="77"/>
        <v>0</v>
      </c>
      <c r="F224" s="319">
        <v>0</v>
      </c>
      <c r="G224" s="319">
        <v>0</v>
      </c>
      <c r="H224" s="319">
        <v>0</v>
      </c>
      <c r="I224" s="319">
        <v>0</v>
      </c>
      <c r="J224" s="496"/>
      <c r="K224" s="489"/>
    </row>
    <row r="225" spans="1:11" ht="15.75" x14ac:dyDescent="0.25">
      <c r="A225" s="494"/>
      <c r="B225" s="493"/>
      <c r="C225" s="494"/>
      <c r="D225" s="329">
        <v>2017</v>
      </c>
      <c r="E225" s="319">
        <f t="shared" si="77"/>
        <v>9748</v>
      </c>
      <c r="F225" s="319">
        <f>'10. План 2014-2020'!F503</f>
        <v>9748</v>
      </c>
      <c r="G225" s="319">
        <v>0</v>
      </c>
      <c r="H225" s="319">
        <v>0</v>
      </c>
      <c r="I225" s="319">
        <v>0</v>
      </c>
      <c r="J225" s="496"/>
      <c r="K225" s="489"/>
    </row>
    <row r="226" spans="1:11" ht="15.75" x14ac:dyDescent="0.25">
      <c r="A226" s="494"/>
      <c r="B226" s="493"/>
      <c r="C226" s="494"/>
      <c r="D226" s="329">
        <v>2018</v>
      </c>
      <c r="E226" s="319">
        <f t="shared" si="77"/>
        <v>9260.5</v>
      </c>
      <c r="F226" s="319">
        <f>'10. План 2014-2020'!F504</f>
        <v>9260.5</v>
      </c>
      <c r="G226" s="319">
        <v>0</v>
      </c>
      <c r="H226" s="319">
        <v>0</v>
      </c>
      <c r="I226" s="319">
        <v>0</v>
      </c>
      <c r="J226" s="496"/>
      <c r="K226" s="489"/>
    </row>
    <row r="227" spans="1:11" ht="15.75" x14ac:dyDescent="0.25">
      <c r="A227" s="494"/>
      <c r="B227" s="493"/>
      <c r="C227" s="494"/>
      <c r="D227" s="329">
        <v>2019</v>
      </c>
      <c r="E227" s="320">
        <f t="shared" si="77"/>
        <v>13342</v>
      </c>
      <c r="F227" s="319">
        <f>'10. План 2014-2020'!F505</f>
        <v>13342</v>
      </c>
      <c r="G227" s="319">
        <v>0</v>
      </c>
      <c r="H227" s="319">
        <v>0</v>
      </c>
      <c r="I227" s="319">
        <v>0</v>
      </c>
      <c r="J227" s="496"/>
      <c r="K227" s="489"/>
    </row>
    <row r="228" spans="1:11" ht="15.75" x14ac:dyDescent="0.25">
      <c r="A228" s="494"/>
      <c r="B228" s="478"/>
      <c r="C228" s="494"/>
      <c r="D228" s="329">
        <v>2020</v>
      </c>
      <c r="E228" s="320">
        <f t="shared" si="77"/>
        <v>13075</v>
      </c>
      <c r="F228" s="319">
        <f>'10. План 2014-2020'!F506</f>
        <v>13075</v>
      </c>
      <c r="G228" s="319">
        <v>0</v>
      </c>
      <c r="H228" s="319">
        <v>0</v>
      </c>
      <c r="I228" s="319">
        <v>0</v>
      </c>
      <c r="J228" s="504"/>
      <c r="K228" s="490"/>
    </row>
  </sheetData>
  <mergeCells count="153">
    <mergeCell ref="J129:J136"/>
    <mergeCell ref="A3:K3"/>
    <mergeCell ref="A5:A6"/>
    <mergeCell ref="B5:B6"/>
    <mergeCell ref="C5:C6"/>
    <mergeCell ref="D5:I5"/>
    <mergeCell ref="J5:J6"/>
    <mergeCell ref="K5:K6"/>
    <mergeCell ref="A7:A14"/>
    <mergeCell ref="B7:B14"/>
    <mergeCell ref="C7:C14"/>
    <mergeCell ref="J7:J14"/>
    <mergeCell ref="K7:K14"/>
    <mergeCell ref="C73:C80"/>
    <mergeCell ref="J73:J80"/>
    <mergeCell ref="A15:A22"/>
    <mergeCell ref="B15:B22"/>
    <mergeCell ref="C15:C22"/>
    <mergeCell ref="J15:J22"/>
    <mergeCell ref="K15:K22"/>
    <mergeCell ref="A23:A30"/>
    <mergeCell ref="B23:B30"/>
    <mergeCell ref="C23:C30"/>
    <mergeCell ref="J23:J30"/>
    <mergeCell ref="K23:K30"/>
    <mergeCell ref="A39:A46"/>
    <mergeCell ref="B39:B46"/>
    <mergeCell ref="C39:C46"/>
    <mergeCell ref="J39:J46"/>
    <mergeCell ref="K39:K46"/>
    <mergeCell ref="A31:A38"/>
    <mergeCell ref="B31:B38"/>
    <mergeCell ref="A65:A72"/>
    <mergeCell ref="B65:B72"/>
    <mergeCell ref="C65:C72"/>
    <mergeCell ref="J65:J72"/>
    <mergeCell ref="K65:K72"/>
    <mergeCell ref="C31:C38"/>
    <mergeCell ref="J31:J38"/>
    <mergeCell ref="K31:K38"/>
    <mergeCell ref="A55:A62"/>
    <mergeCell ref="B55:B62"/>
    <mergeCell ref="C55:C62"/>
    <mergeCell ref="J55:J62"/>
    <mergeCell ref="K55:K62"/>
    <mergeCell ref="A47:A54"/>
    <mergeCell ref="B47:B54"/>
    <mergeCell ref="C47:C54"/>
    <mergeCell ref="K73:K80"/>
    <mergeCell ref="A81:A88"/>
    <mergeCell ref="B81:B88"/>
    <mergeCell ref="C81:C88"/>
    <mergeCell ref="J81:J88"/>
    <mergeCell ref="K81:K88"/>
    <mergeCell ref="B73:B80"/>
    <mergeCell ref="A73:A80"/>
    <mergeCell ref="A137:A144"/>
    <mergeCell ref="B137:B144"/>
    <mergeCell ref="C137:C144"/>
    <mergeCell ref="J137:J144"/>
    <mergeCell ref="A129:A136"/>
    <mergeCell ref="K137:K144"/>
    <mergeCell ref="A97:A104"/>
    <mergeCell ref="B97:B104"/>
    <mergeCell ref="C97:C104"/>
    <mergeCell ref="J97:J104"/>
    <mergeCell ref="K97:K104"/>
    <mergeCell ref="K89:K96"/>
    <mergeCell ref="A89:A96"/>
    <mergeCell ref="B89:B96"/>
    <mergeCell ref="C89:C96"/>
    <mergeCell ref="J89:J96"/>
    <mergeCell ref="B185:B192"/>
    <mergeCell ref="C185:C192"/>
    <mergeCell ref="J185:J192"/>
    <mergeCell ref="K185:K192"/>
    <mergeCell ref="A177:A184"/>
    <mergeCell ref="B177:B184"/>
    <mergeCell ref="C177:C184"/>
    <mergeCell ref="K177:K184"/>
    <mergeCell ref="J181:J184"/>
    <mergeCell ref="C129:C136"/>
    <mergeCell ref="K129:K136"/>
    <mergeCell ref="A105:A112"/>
    <mergeCell ref="A221:A228"/>
    <mergeCell ref="B221:B228"/>
    <mergeCell ref="C221:C228"/>
    <mergeCell ref="J221:J228"/>
    <mergeCell ref="K221:K228"/>
    <mergeCell ref="A213:A220"/>
    <mergeCell ref="B213:B220"/>
    <mergeCell ref="C213:C220"/>
    <mergeCell ref="J213:J220"/>
    <mergeCell ref="K213:K220"/>
    <mergeCell ref="K193:K200"/>
    <mergeCell ref="A201:A206"/>
    <mergeCell ref="B201:B206"/>
    <mergeCell ref="C201:C206"/>
    <mergeCell ref="J201:J206"/>
    <mergeCell ref="K201:K206"/>
    <mergeCell ref="A193:A200"/>
    <mergeCell ref="B193:B200"/>
    <mergeCell ref="C193:C200"/>
    <mergeCell ref="J193:J200"/>
    <mergeCell ref="A185:A192"/>
    <mergeCell ref="J47:J54"/>
    <mergeCell ref="K47:K54"/>
    <mergeCell ref="J153:J160"/>
    <mergeCell ref="K153:K160"/>
    <mergeCell ref="J177:J180"/>
    <mergeCell ref="A145:A152"/>
    <mergeCell ref="B145:B152"/>
    <mergeCell ref="C145:C152"/>
    <mergeCell ref="J145:J152"/>
    <mergeCell ref="K145:K152"/>
    <mergeCell ref="J169:J176"/>
    <mergeCell ref="K169:K176"/>
    <mergeCell ref="A161:A168"/>
    <mergeCell ref="B161:B168"/>
    <mergeCell ref="C161:C168"/>
    <mergeCell ref="J161:J168"/>
    <mergeCell ref="K161:K168"/>
    <mergeCell ref="A153:A160"/>
    <mergeCell ref="A169:A176"/>
    <mergeCell ref="B169:B176"/>
    <mergeCell ref="C169:C176"/>
    <mergeCell ref="B153:B160"/>
    <mergeCell ref="C153:C160"/>
    <mergeCell ref="B129:B136"/>
    <mergeCell ref="A63:A64"/>
    <mergeCell ref="B63:B64"/>
    <mergeCell ref="C63:C64"/>
    <mergeCell ref="A207:A212"/>
    <mergeCell ref="B207:B212"/>
    <mergeCell ref="C207:C212"/>
    <mergeCell ref="J207:J212"/>
    <mergeCell ref="K207:K212"/>
    <mergeCell ref="J63:J64"/>
    <mergeCell ref="K63:K64"/>
    <mergeCell ref="B105:B112"/>
    <mergeCell ref="C105:C112"/>
    <mergeCell ref="J105:J112"/>
    <mergeCell ref="A121:A128"/>
    <mergeCell ref="B121:B128"/>
    <mergeCell ref="C121:C128"/>
    <mergeCell ref="J121:J128"/>
    <mergeCell ref="K121:K128"/>
    <mergeCell ref="A113:A120"/>
    <mergeCell ref="B113:B120"/>
    <mergeCell ref="C113:C120"/>
    <mergeCell ref="J113:J120"/>
    <mergeCell ref="K113:K120"/>
    <mergeCell ref="K105:K112"/>
  </mergeCells>
  <pageMargins left="0.70866141732283472" right="0.70866141732283472" top="0.74803149606299213" bottom="0.74803149606299213" header="0.31496062992125984" footer="0.31496062992125984"/>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J9"/>
  <sheetViews>
    <sheetView workbookViewId="0">
      <selection activeCell="I30" sqref="I30"/>
    </sheetView>
  </sheetViews>
  <sheetFormatPr defaultRowHeight="15" x14ac:dyDescent="0.25"/>
  <cols>
    <col min="1" max="1" width="3.140625" customWidth="1"/>
    <col min="2" max="2" width="43.85546875" customWidth="1"/>
    <col min="3" max="10" width="10.28515625" customWidth="1"/>
    <col min="12" max="12" width="10.42578125" bestFit="1" customWidth="1"/>
  </cols>
  <sheetData>
    <row r="2" spans="1:10" ht="15.75" x14ac:dyDescent="0.25">
      <c r="F2" s="48"/>
    </row>
    <row r="3" spans="1:10" ht="29.25" customHeight="1" x14ac:dyDescent="0.25">
      <c r="B3" s="511" t="s">
        <v>706</v>
      </c>
      <c r="C3" s="511"/>
      <c r="D3" s="511"/>
      <c r="E3" s="511"/>
      <c r="F3" s="511"/>
      <c r="G3" s="511"/>
      <c r="H3" s="511"/>
      <c r="I3" s="511"/>
      <c r="J3" s="511"/>
    </row>
    <row r="5" spans="1:10" x14ac:dyDescent="0.25">
      <c r="A5" s="130"/>
      <c r="B5" s="512" t="s">
        <v>277</v>
      </c>
      <c r="C5" s="514" t="s">
        <v>278</v>
      </c>
      <c r="D5" s="515"/>
      <c r="E5" s="515"/>
      <c r="F5" s="515"/>
      <c r="G5" s="515"/>
      <c r="H5" s="515"/>
      <c r="I5" s="515"/>
      <c r="J5" s="515"/>
    </row>
    <row r="6" spans="1:10" x14ac:dyDescent="0.25">
      <c r="A6" s="131"/>
      <c r="B6" s="513"/>
      <c r="C6" s="126" t="s">
        <v>23</v>
      </c>
      <c r="D6" s="91">
        <v>2014</v>
      </c>
      <c r="E6" s="91">
        <v>2015</v>
      </c>
      <c r="F6" s="91">
        <v>2016</v>
      </c>
      <c r="G6" s="91">
        <v>2017</v>
      </c>
      <c r="H6" s="91">
        <v>2018</v>
      </c>
      <c r="I6" s="91">
        <v>2019</v>
      </c>
      <c r="J6" s="91">
        <v>2020</v>
      </c>
    </row>
    <row r="7" spans="1:10" x14ac:dyDescent="0.25">
      <c r="A7" s="130"/>
      <c r="B7" s="200"/>
      <c r="C7" s="240"/>
      <c r="D7" s="241"/>
      <c r="E7" s="241"/>
      <c r="F7" s="241"/>
      <c r="G7" s="241"/>
      <c r="H7" s="241"/>
      <c r="I7" s="241"/>
      <c r="J7" s="241"/>
    </row>
    <row r="8" spans="1:10" x14ac:dyDescent="0.25">
      <c r="A8" s="119"/>
      <c r="B8" s="132"/>
      <c r="C8" s="242"/>
      <c r="D8" s="243"/>
      <c r="E8" s="243"/>
      <c r="F8" s="243"/>
      <c r="G8" s="243"/>
      <c r="H8" s="243"/>
      <c r="I8" s="243"/>
      <c r="J8" s="243"/>
    </row>
    <row r="9" spans="1:10" x14ac:dyDescent="0.25">
      <c r="A9" s="134"/>
      <c r="B9" s="133"/>
      <c r="C9" s="244"/>
      <c r="D9" s="245"/>
      <c r="E9" s="245"/>
      <c r="F9" s="245"/>
      <c r="G9" s="245"/>
      <c r="H9" s="245"/>
      <c r="I9" s="245"/>
      <c r="J9" s="246"/>
    </row>
  </sheetData>
  <mergeCells count="3">
    <mergeCell ref="B3:J3"/>
    <mergeCell ref="B5:B6"/>
    <mergeCell ref="C5:J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SheetLayoutView="100" workbookViewId="0">
      <pane xSplit="1" ySplit="6" topLeftCell="B7" activePane="bottomRight" state="frozen"/>
      <selection pane="topRight" activeCell="B1" sqref="B1"/>
      <selection pane="bottomLeft" activeCell="A7" sqref="A7"/>
      <selection pane="bottomRight" activeCell="D13" sqref="D13"/>
    </sheetView>
  </sheetViews>
  <sheetFormatPr defaultColWidth="38" defaultRowHeight="15.75" x14ac:dyDescent="0.25"/>
  <cols>
    <col min="1" max="1" width="43.140625" style="24" customWidth="1"/>
    <col min="2" max="2" width="12" style="24" customWidth="1"/>
    <col min="3" max="3" width="12.5703125" style="24" customWidth="1"/>
    <col min="4" max="4" width="12.42578125" style="24" customWidth="1"/>
    <col min="5" max="9" width="8.7109375" style="24" customWidth="1"/>
    <col min="10" max="255" width="9.140625" style="24" customWidth="1"/>
    <col min="256" max="16384" width="38" style="24"/>
  </cols>
  <sheetData>
    <row r="1" spans="1:9" x14ac:dyDescent="0.25">
      <c r="E1" s="9"/>
    </row>
    <row r="2" spans="1:9" x14ac:dyDescent="0.25">
      <c r="E2" s="9"/>
    </row>
    <row r="3" spans="1:9" x14ac:dyDescent="0.25">
      <c r="A3" s="516" t="s">
        <v>212</v>
      </c>
      <c r="B3" s="516"/>
      <c r="C3" s="516"/>
      <c r="D3" s="516"/>
      <c r="E3" s="516"/>
      <c r="F3" s="516"/>
      <c r="G3" s="516"/>
      <c r="H3" s="516"/>
      <c r="I3" s="516"/>
    </row>
    <row r="4" spans="1:9" ht="16.5" thickBot="1" x14ac:dyDescent="0.3"/>
    <row r="5" spans="1:9" ht="16.7" customHeight="1" x14ac:dyDescent="0.25">
      <c r="A5" s="517" t="s">
        <v>64</v>
      </c>
      <c r="B5" s="519" t="s">
        <v>211</v>
      </c>
      <c r="C5" s="519"/>
      <c r="D5" s="519"/>
      <c r="E5" s="519"/>
      <c r="F5" s="519"/>
      <c r="G5" s="519"/>
      <c r="H5" s="519"/>
      <c r="I5" s="520"/>
    </row>
    <row r="6" spans="1:9" ht="50.25" customHeight="1" thickBot="1" x14ac:dyDescent="0.3">
      <c r="A6" s="518"/>
      <c r="B6" s="266" t="s">
        <v>23</v>
      </c>
      <c r="C6" s="266">
        <v>2014</v>
      </c>
      <c r="D6" s="266">
        <v>2015</v>
      </c>
      <c r="E6" s="266">
        <v>2016</v>
      </c>
      <c r="F6" s="266">
        <v>2017</v>
      </c>
      <c r="G6" s="266">
        <v>2018</v>
      </c>
      <c r="H6" s="266">
        <v>2019</v>
      </c>
      <c r="I6" s="267">
        <v>2020</v>
      </c>
    </row>
    <row r="7" spans="1:9" ht="32.25" customHeight="1" thickBot="1" x14ac:dyDescent="0.3">
      <c r="A7" s="167" t="s">
        <v>106</v>
      </c>
      <c r="B7" s="168">
        <f>B8</f>
        <v>128817.20000000001</v>
      </c>
      <c r="C7" s="168">
        <f t="shared" ref="C7:I7" si="0">C8</f>
        <v>58278.3</v>
      </c>
      <c r="D7" s="168">
        <f t="shared" si="0"/>
        <v>70538.900000000009</v>
      </c>
      <c r="E7" s="168">
        <f t="shared" si="0"/>
        <v>0</v>
      </c>
      <c r="F7" s="168">
        <f t="shared" si="0"/>
        <v>0</v>
      </c>
      <c r="G7" s="168">
        <f t="shared" si="0"/>
        <v>0</v>
      </c>
      <c r="H7" s="168">
        <f t="shared" si="0"/>
        <v>0</v>
      </c>
      <c r="I7" s="271">
        <f t="shared" si="0"/>
        <v>0</v>
      </c>
    </row>
    <row r="8" spans="1:9" ht="72.75" customHeight="1" thickBot="1" x14ac:dyDescent="0.3">
      <c r="A8" s="268" t="s">
        <v>118</v>
      </c>
      <c r="B8" s="269">
        <f>SUM(C8:I8)</f>
        <v>128817.20000000001</v>
      </c>
      <c r="C8" s="39">
        <f>SUM(C9:C22)</f>
        <v>58278.3</v>
      </c>
      <c r="D8" s="269">
        <f t="shared" ref="D8:I8" si="1">SUM(D9:D22)</f>
        <v>70538.900000000009</v>
      </c>
      <c r="E8" s="269">
        <f t="shared" si="1"/>
        <v>0</v>
      </c>
      <c r="F8" s="269">
        <f t="shared" si="1"/>
        <v>0</v>
      </c>
      <c r="G8" s="269">
        <f t="shared" si="1"/>
        <v>0</v>
      </c>
      <c r="H8" s="269">
        <f t="shared" si="1"/>
        <v>0</v>
      </c>
      <c r="I8" s="270">
        <f t="shared" si="1"/>
        <v>0</v>
      </c>
    </row>
    <row r="9" spans="1:9" ht="30.2" customHeight="1" x14ac:dyDescent="0.25">
      <c r="A9" s="165" t="s">
        <v>209</v>
      </c>
      <c r="B9" s="36">
        <f t="shared" ref="B9:B22" si="2">SUM(C9:I9)</f>
        <v>14690.6</v>
      </c>
      <c r="C9" s="38">
        <f>3491+7277.2</f>
        <v>10768.2</v>
      </c>
      <c r="D9" s="39">
        <v>3922.4</v>
      </c>
      <c r="E9" s="36">
        <v>0</v>
      </c>
      <c r="F9" s="36">
        <v>0</v>
      </c>
      <c r="G9" s="36">
        <v>0</v>
      </c>
      <c r="H9" s="36">
        <v>0</v>
      </c>
      <c r="I9" s="36">
        <v>0</v>
      </c>
    </row>
    <row r="10" spans="1:9" ht="30.2" customHeight="1" x14ac:dyDescent="0.25">
      <c r="A10" s="166" t="s">
        <v>210</v>
      </c>
      <c r="B10" s="37">
        <f t="shared" si="2"/>
        <v>4032.9</v>
      </c>
      <c r="C10" s="38">
        <v>3652.9</v>
      </c>
      <c r="D10" s="34">
        <v>380</v>
      </c>
      <c r="E10" s="37">
        <v>0</v>
      </c>
      <c r="F10" s="37">
        <v>0</v>
      </c>
      <c r="G10" s="37">
        <v>0</v>
      </c>
      <c r="H10" s="37">
        <v>0</v>
      </c>
      <c r="I10" s="37">
        <v>0</v>
      </c>
    </row>
    <row r="11" spans="1:9" ht="30.2" customHeight="1" x14ac:dyDescent="0.25">
      <c r="A11" s="166" t="s">
        <v>110</v>
      </c>
      <c r="B11" s="37">
        <f t="shared" si="2"/>
        <v>12537</v>
      </c>
      <c r="C11" s="37">
        <v>0</v>
      </c>
      <c r="D11" s="38">
        <v>12537</v>
      </c>
      <c r="E11" s="37">
        <v>0</v>
      </c>
      <c r="F11" s="37">
        <v>0</v>
      </c>
      <c r="G11" s="37">
        <v>0</v>
      </c>
      <c r="H11" s="37">
        <v>0</v>
      </c>
      <c r="I11" s="37">
        <v>0</v>
      </c>
    </row>
    <row r="12" spans="1:9" ht="30.2" customHeight="1" x14ac:dyDescent="0.25">
      <c r="A12" s="166" t="s">
        <v>234</v>
      </c>
      <c r="B12" s="37">
        <f>SUM(C12:I12)</f>
        <v>252</v>
      </c>
      <c r="C12" s="37"/>
      <c r="D12" s="38">
        <v>252</v>
      </c>
      <c r="E12" s="37"/>
      <c r="F12" s="37"/>
      <c r="G12" s="37"/>
      <c r="H12" s="37"/>
      <c r="I12" s="37"/>
    </row>
    <row r="13" spans="1:9" ht="30.2" customHeight="1" x14ac:dyDescent="0.25">
      <c r="A13" s="166" t="s">
        <v>208</v>
      </c>
      <c r="B13" s="37">
        <f t="shared" si="2"/>
        <v>20000</v>
      </c>
      <c r="C13" s="38">
        <f>3333+16667</f>
        <v>20000</v>
      </c>
      <c r="D13" s="37">
        <v>0</v>
      </c>
      <c r="E13" s="37">
        <v>0</v>
      </c>
      <c r="F13" s="37">
        <v>0</v>
      </c>
      <c r="G13" s="37">
        <v>0</v>
      </c>
      <c r="H13" s="37">
        <v>0</v>
      </c>
      <c r="I13" s="37">
        <v>0</v>
      </c>
    </row>
    <row r="14" spans="1:9" ht="30.2" customHeight="1" x14ac:dyDescent="0.25">
      <c r="A14" s="166" t="s">
        <v>207</v>
      </c>
      <c r="B14" s="34">
        <f t="shared" si="2"/>
        <v>4500</v>
      </c>
      <c r="C14" s="34"/>
      <c r="D14" s="34">
        <v>4500</v>
      </c>
      <c r="E14" s="37">
        <v>0</v>
      </c>
      <c r="F14" s="37">
        <v>0</v>
      </c>
      <c r="G14" s="37">
        <v>0</v>
      </c>
      <c r="H14" s="37">
        <v>0</v>
      </c>
      <c r="I14" s="37">
        <v>0</v>
      </c>
    </row>
    <row r="15" spans="1:9" ht="30.2" customHeight="1" x14ac:dyDescent="0.25">
      <c r="A15" s="166" t="s">
        <v>235</v>
      </c>
      <c r="B15" s="34">
        <f t="shared" si="2"/>
        <v>26996.5</v>
      </c>
      <c r="C15" s="34"/>
      <c r="D15" s="34">
        <v>26996.5</v>
      </c>
      <c r="E15" s="37"/>
      <c r="F15" s="37"/>
      <c r="G15" s="37"/>
      <c r="H15" s="37"/>
      <c r="I15" s="37"/>
    </row>
    <row r="16" spans="1:9" ht="30.2" customHeight="1" x14ac:dyDescent="0.25">
      <c r="A16" s="166" t="s">
        <v>111</v>
      </c>
      <c r="B16" s="37">
        <f t="shared" si="2"/>
        <v>1673</v>
      </c>
      <c r="C16" s="37">
        <v>0</v>
      </c>
      <c r="D16" s="34">
        <v>1673</v>
      </c>
      <c r="E16" s="37">
        <v>0</v>
      </c>
      <c r="F16" s="37">
        <v>0</v>
      </c>
      <c r="G16" s="37">
        <v>0</v>
      </c>
      <c r="H16" s="37">
        <v>0</v>
      </c>
      <c r="I16" s="37">
        <v>0</v>
      </c>
    </row>
    <row r="17" spans="1:9" ht="30.2" customHeight="1" x14ac:dyDescent="0.25">
      <c r="A17" s="166" t="s">
        <v>112</v>
      </c>
      <c r="B17" s="37">
        <f t="shared" si="2"/>
        <v>10143</v>
      </c>
      <c r="C17" s="37">
        <v>0</v>
      </c>
      <c r="D17" s="38">
        <v>10143</v>
      </c>
      <c r="E17" s="37">
        <v>0</v>
      </c>
      <c r="F17" s="37">
        <v>0</v>
      </c>
      <c r="G17" s="37">
        <v>0</v>
      </c>
      <c r="H17" s="37">
        <v>0</v>
      </c>
      <c r="I17" s="37">
        <v>0</v>
      </c>
    </row>
    <row r="18" spans="1:9" ht="30.2" customHeight="1" x14ac:dyDescent="0.25">
      <c r="A18" s="166" t="s">
        <v>117</v>
      </c>
      <c r="B18" s="37">
        <f t="shared" si="2"/>
        <v>0</v>
      </c>
      <c r="C18" s="37">
        <v>0</v>
      </c>
      <c r="D18" s="38">
        <v>0</v>
      </c>
      <c r="E18" s="37">
        <v>0</v>
      </c>
      <c r="F18" s="37">
        <v>0</v>
      </c>
      <c r="G18" s="37">
        <v>0</v>
      </c>
      <c r="H18" s="37">
        <v>0</v>
      </c>
      <c r="I18" s="37">
        <v>0</v>
      </c>
    </row>
    <row r="19" spans="1:9" ht="30.2" customHeight="1" x14ac:dyDescent="0.25">
      <c r="A19" s="166" t="s">
        <v>113</v>
      </c>
      <c r="B19" s="37">
        <f t="shared" si="2"/>
        <v>26480</v>
      </c>
      <c r="C19" s="38">
        <f>3265+20592.2</f>
        <v>23857.200000000001</v>
      </c>
      <c r="D19" s="37">
        <v>2622.8</v>
      </c>
      <c r="E19" s="37">
        <v>0</v>
      </c>
      <c r="F19" s="37">
        <v>0</v>
      </c>
      <c r="G19" s="37">
        <v>0</v>
      </c>
      <c r="H19" s="37">
        <v>0</v>
      </c>
      <c r="I19" s="37">
        <v>0</v>
      </c>
    </row>
    <row r="20" spans="1:9" ht="30.2" customHeight="1" x14ac:dyDescent="0.25">
      <c r="A20" s="166" t="s">
        <v>114</v>
      </c>
      <c r="B20" s="37">
        <f t="shared" si="2"/>
        <v>2640.2</v>
      </c>
      <c r="C20" s="37">
        <v>0</v>
      </c>
      <c r="D20" s="38">
        <v>2640.2</v>
      </c>
      <c r="E20" s="37">
        <v>0</v>
      </c>
      <c r="F20" s="37">
        <v>0</v>
      </c>
      <c r="G20" s="37">
        <v>0</v>
      </c>
      <c r="H20" s="37">
        <v>0</v>
      </c>
      <c r="I20" s="37">
        <v>0</v>
      </c>
    </row>
    <row r="21" spans="1:9" ht="30.2" customHeight="1" x14ac:dyDescent="0.25">
      <c r="A21" s="166" t="s">
        <v>115</v>
      </c>
      <c r="B21" s="37">
        <f t="shared" si="2"/>
        <v>2508</v>
      </c>
      <c r="C21" s="37">
        <v>0</v>
      </c>
      <c r="D21" s="38">
        <v>2508</v>
      </c>
      <c r="E21" s="37">
        <v>0</v>
      </c>
      <c r="F21" s="37">
        <v>0</v>
      </c>
      <c r="G21" s="37">
        <v>0</v>
      </c>
      <c r="H21" s="37">
        <v>0</v>
      </c>
      <c r="I21" s="37">
        <v>0</v>
      </c>
    </row>
    <row r="22" spans="1:9" ht="30.2" customHeight="1" x14ac:dyDescent="0.25">
      <c r="A22" s="166" t="s">
        <v>116</v>
      </c>
      <c r="B22" s="34">
        <f t="shared" si="2"/>
        <v>2364</v>
      </c>
      <c r="C22" s="34">
        <v>0</v>
      </c>
      <c r="D22" s="38">
        <v>2364</v>
      </c>
      <c r="E22" s="37">
        <v>0</v>
      </c>
      <c r="F22" s="37">
        <v>0</v>
      </c>
      <c r="G22" s="37">
        <v>0</v>
      </c>
      <c r="H22" s="37">
        <v>0</v>
      </c>
      <c r="I22" s="37">
        <v>0</v>
      </c>
    </row>
    <row r="23" spans="1:9" x14ac:dyDescent="0.25">
      <c r="A23" s="55" t="s">
        <v>228</v>
      </c>
    </row>
  </sheetData>
  <mergeCells count="3">
    <mergeCell ref="A3:I3"/>
    <mergeCell ref="A5:A6"/>
    <mergeCell ref="B5:I5"/>
  </mergeCells>
  <phoneticPr fontId="14" type="noConversion"/>
  <pageMargins left="0.70866141732283472"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topLeftCell="A25" zoomScale="115" zoomScaleSheetLayoutView="115" workbookViewId="0">
      <selection activeCell="C9" sqref="C9"/>
    </sheetView>
  </sheetViews>
  <sheetFormatPr defaultColWidth="8.85546875" defaultRowHeight="15" x14ac:dyDescent="0.25"/>
  <cols>
    <col min="1" max="1" width="5.28515625" style="8" customWidth="1"/>
    <col min="2" max="2" width="22.7109375" style="8" customWidth="1"/>
    <col min="3" max="3" width="51.42578125" style="8" customWidth="1"/>
    <col min="4" max="4" width="25.7109375" style="8" customWidth="1"/>
    <col min="5" max="5" width="20.85546875" style="8" customWidth="1"/>
    <col min="6" max="7" width="8.85546875" style="8"/>
    <col min="8" max="8" width="49.85546875" style="8" customWidth="1"/>
    <col min="9" max="16384" width="8.85546875" style="8"/>
  </cols>
  <sheetData>
    <row r="1" spans="1:10" x14ac:dyDescent="0.25">
      <c r="D1" s="522" t="s">
        <v>165</v>
      </c>
      <c r="E1" s="522"/>
    </row>
    <row r="3" spans="1:10" ht="30.75" customHeight="1" x14ac:dyDescent="0.25">
      <c r="A3" s="523" t="s">
        <v>297</v>
      </c>
      <c r="B3" s="523"/>
      <c r="C3" s="523"/>
      <c r="D3" s="523"/>
      <c r="E3" s="523"/>
      <c r="F3" s="344"/>
    </row>
    <row r="5" spans="1:10" ht="32.25" customHeight="1" x14ac:dyDescent="0.25">
      <c r="A5" s="128" t="s">
        <v>66</v>
      </c>
      <c r="B5" s="128" t="s">
        <v>298</v>
      </c>
      <c r="C5" s="128" t="s">
        <v>299</v>
      </c>
      <c r="D5" s="128" t="s">
        <v>65</v>
      </c>
      <c r="E5" s="128" t="s">
        <v>67</v>
      </c>
      <c r="F5" s="127"/>
      <c r="G5" s="330"/>
      <c r="H5" s="330"/>
      <c r="I5" s="330"/>
      <c r="J5" s="330"/>
    </row>
    <row r="6" spans="1:10" ht="16.7" customHeight="1" x14ac:dyDescent="0.25">
      <c r="A6" s="128"/>
      <c r="B6" s="524" t="s">
        <v>94</v>
      </c>
      <c r="C6" s="524"/>
      <c r="D6" s="524"/>
      <c r="E6" s="524"/>
      <c r="F6" s="355"/>
      <c r="G6" s="30"/>
      <c r="H6" s="30"/>
      <c r="I6" s="330"/>
      <c r="J6" s="30"/>
    </row>
    <row r="7" spans="1:10" ht="64.5" thickBot="1" x14ac:dyDescent="0.3">
      <c r="A7" s="128">
        <v>1</v>
      </c>
      <c r="B7" s="353" t="s">
        <v>79</v>
      </c>
      <c r="C7" s="356" t="s">
        <v>3</v>
      </c>
      <c r="D7" s="357" t="s">
        <v>2</v>
      </c>
      <c r="E7" s="353" t="s">
        <v>665</v>
      </c>
      <c r="F7" s="355"/>
      <c r="G7" s="330"/>
      <c r="H7" s="521"/>
      <c r="I7" s="521"/>
      <c r="J7" s="521"/>
    </row>
    <row r="8" spans="1:10" ht="78.75" customHeight="1" x14ac:dyDescent="0.25">
      <c r="A8" s="128">
        <v>2</v>
      </c>
      <c r="B8" s="343" t="s">
        <v>75</v>
      </c>
      <c r="C8" s="358" t="s">
        <v>93</v>
      </c>
      <c r="D8" s="343" t="s">
        <v>92</v>
      </c>
      <c r="E8" s="343" t="s">
        <v>91</v>
      </c>
      <c r="F8" s="355"/>
      <c r="G8" s="330"/>
      <c r="H8" s="521"/>
      <c r="I8" s="521"/>
      <c r="J8" s="521"/>
    </row>
    <row r="9" spans="1:10" ht="71.25" customHeight="1" x14ac:dyDescent="0.25">
      <c r="A9" s="128">
        <v>3</v>
      </c>
      <c r="B9" s="343" t="s">
        <v>75</v>
      </c>
      <c r="C9" s="358" t="s">
        <v>90</v>
      </c>
      <c r="D9" s="343" t="s">
        <v>86</v>
      </c>
      <c r="E9" s="343">
        <v>2016</v>
      </c>
      <c r="F9" s="355"/>
      <c r="G9" s="331"/>
      <c r="H9" s="525"/>
      <c r="I9" s="525"/>
      <c r="J9" s="525"/>
    </row>
    <row r="10" spans="1:10" ht="60" customHeight="1" x14ac:dyDescent="0.25">
      <c r="A10" s="128">
        <v>4</v>
      </c>
      <c r="B10" s="343" t="s">
        <v>75</v>
      </c>
      <c r="C10" s="358" t="s">
        <v>78</v>
      </c>
      <c r="D10" s="343" t="s">
        <v>86</v>
      </c>
      <c r="E10" s="343" t="s">
        <v>667</v>
      </c>
      <c r="F10" s="355"/>
      <c r="G10" s="331"/>
      <c r="H10" s="525"/>
      <c r="I10" s="525"/>
      <c r="J10" s="525"/>
    </row>
    <row r="11" spans="1:10" ht="63.75" x14ac:dyDescent="0.25">
      <c r="A11" s="128">
        <v>5</v>
      </c>
      <c r="B11" s="343" t="s">
        <v>75</v>
      </c>
      <c r="C11" s="358" t="s">
        <v>77</v>
      </c>
      <c r="D11" s="343" t="s">
        <v>86</v>
      </c>
      <c r="E11" s="343" t="s">
        <v>666</v>
      </c>
      <c r="F11" s="355"/>
      <c r="G11" s="331"/>
      <c r="H11" s="525"/>
      <c r="I11" s="525"/>
      <c r="J11" s="525"/>
    </row>
    <row r="12" spans="1:10" ht="71.25" customHeight="1" x14ac:dyDescent="0.25">
      <c r="A12" s="343">
        <v>6</v>
      </c>
      <c r="B12" s="343" t="s">
        <v>414</v>
      </c>
      <c r="C12" s="358" t="s">
        <v>76</v>
      </c>
      <c r="D12" s="343" t="s">
        <v>415</v>
      </c>
      <c r="E12" s="343" t="s">
        <v>668</v>
      </c>
      <c r="F12" s="355"/>
      <c r="G12" s="331"/>
      <c r="H12" s="525"/>
      <c r="I12" s="525"/>
      <c r="J12" s="525"/>
    </row>
    <row r="13" spans="1:10" ht="38.25" x14ac:dyDescent="0.25">
      <c r="A13" s="343">
        <v>7</v>
      </c>
      <c r="B13" s="343" t="s">
        <v>120</v>
      </c>
      <c r="C13" s="358" t="s">
        <v>123</v>
      </c>
      <c r="D13" s="343" t="s">
        <v>122</v>
      </c>
      <c r="E13" s="343" t="s">
        <v>124</v>
      </c>
      <c r="F13" s="355"/>
      <c r="G13" s="331"/>
      <c r="H13" s="525"/>
      <c r="I13" s="525"/>
      <c r="J13" s="525"/>
    </row>
    <row r="14" spans="1:10" ht="38.25" x14ac:dyDescent="0.25">
      <c r="A14" s="226">
        <v>8</v>
      </c>
      <c r="B14" s="343" t="s">
        <v>120</v>
      </c>
      <c r="C14" s="358" t="s">
        <v>125</v>
      </c>
      <c r="D14" s="343" t="s">
        <v>122</v>
      </c>
      <c r="E14" s="343" t="s">
        <v>121</v>
      </c>
      <c r="F14" s="355"/>
      <c r="G14" s="331"/>
      <c r="H14" s="525"/>
      <c r="I14" s="525"/>
      <c r="J14" s="525"/>
    </row>
    <row r="15" spans="1:10" ht="80.25" customHeight="1" x14ac:dyDescent="0.25">
      <c r="A15" s="343">
        <v>9</v>
      </c>
      <c r="B15" s="343" t="s">
        <v>79</v>
      </c>
      <c r="C15" s="359" t="s">
        <v>338</v>
      </c>
      <c r="D15" s="343" t="s">
        <v>89</v>
      </c>
      <c r="E15" s="327" t="s">
        <v>667</v>
      </c>
      <c r="F15" s="355"/>
      <c r="G15" s="30"/>
      <c r="H15" s="525"/>
      <c r="I15" s="525"/>
      <c r="J15" s="525"/>
    </row>
    <row r="16" spans="1:10" ht="63.75" x14ac:dyDescent="0.25">
      <c r="A16" s="128">
        <v>10</v>
      </c>
      <c r="B16" s="343" t="s">
        <v>84</v>
      </c>
      <c r="C16" s="358" t="s">
        <v>88</v>
      </c>
      <c r="D16" s="343" t="s">
        <v>87</v>
      </c>
      <c r="E16" s="343" t="s">
        <v>74</v>
      </c>
      <c r="F16" s="355"/>
      <c r="G16" s="331"/>
      <c r="H16" s="525"/>
      <c r="I16" s="525"/>
      <c r="J16" s="525"/>
    </row>
    <row r="17" spans="1:11" ht="125.25" customHeight="1" x14ac:dyDescent="0.25">
      <c r="A17" s="343">
        <v>14</v>
      </c>
      <c r="B17" s="343" t="s">
        <v>339</v>
      </c>
      <c r="C17" s="359" t="s">
        <v>340</v>
      </c>
      <c r="D17" s="327" t="s">
        <v>341</v>
      </c>
      <c r="E17" s="327" t="s">
        <v>669</v>
      </c>
      <c r="F17" s="355"/>
      <c r="G17" s="30"/>
      <c r="H17" s="331"/>
      <c r="I17" s="331"/>
      <c r="J17" s="331"/>
    </row>
    <row r="18" spans="1:11" ht="54.75" customHeight="1" x14ac:dyDescent="0.25">
      <c r="A18" s="343">
        <v>16</v>
      </c>
      <c r="B18" s="343" t="s">
        <v>83</v>
      </c>
      <c r="C18" s="358" t="s">
        <v>214</v>
      </c>
      <c r="D18" s="343" t="s">
        <v>80</v>
      </c>
      <c r="E18" s="343" t="s">
        <v>82</v>
      </c>
      <c r="F18" s="355"/>
      <c r="G18" s="330"/>
      <c r="H18" s="525"/>
      <c r="I18" s="525"/>
      <c r="J18" s="521"/>
    </row>
    <row r="19" spans="1:11" ht="40.5" customHeight="1" x14ac:dyDescent="0.25">
      <c r="A19" s="343">
        <v>17</v>
      </c>
      <c r="B19" s="343" t="s">
        <v>79</v>
      </c>
      <c r="C19" s="358" t="s">
        <v>342</v>
      </c>
      <c r="D19" s="343" t="s">
        <v>80</v>
      </c>
      <c r="E19" s="327" t="s">
        <v>669</v>
      </c>
      <c r="F19" s="355"/>
      <c r="G19" s="127"/>
      <c r="H19" s="525"/>
      <c r="I19" s="525"/>
      <c r="J19" s="521"/>
    </row>
    <row r="20" spans="1:11" ht="77.25" customHeight="1" x14ac:dyDescent="0.25">
      <c r="A20" s="343">
        <v>18</v>
      </c>
      <c r="B20" s="343" t="s">
        <v>343</v>
      </c>
      <c r="C20" s="358" t="s">
        <v>344</v>
      </c>
      <c r="D20" s="343" t="s">
        <v>85</v>
      </c>
      <c r="E20" s="343" t="s">
        <v>670</v>
      </c>
      <c r="F20" s="355"/>
      <c r="G20" s="127"/>
      <c r="H20" s="525"/>
      <c r="I20" s="525"/>
      <c r="J20" s="521"/>
    </row>
    <row r="21" spans="1:11" ht="34.5" customHeight="1" x14ac:dyDescent="0.25">
      <c r="A21" s="343"/>
      <c r="B21" s="528" t="s">
        <v>130</v>
      </c>
      <c r="C21" s="528"/>
      <c r="D21" s="528"/>
      <c r="E21" s="528"/>
      <c r="F21" s="355"/>
      <c r="G21" s="330"/>
      <c r="H21" s="525"/>
      <c r="I21" s="525"/>
      <c r="J21" s="521"/>
    </row>
    <row r="22" spans="1:11" ht="51" customHeight="1" x14ac:dyDescent="0.25">
      <c r="A22" s="343">
        <v>1</v>
      </c>
      <c r="B22" s="354" t="s">
        <v>79</v>
      </c>
      <c r="C22" s="358" t="s">
        <v>160</v>
      </c>
      <c r="D22" s="354" t="s">
        <v>159</v>
      </c>
      <c r="E22" s="354">
        <v>2016</v>
      </c>
      <c r="G22" s="330"/>
      <c r="H22" s="525"/>
      <c r="I22" s="521"/>
      <c r="J22" s="525"/>
    </row>
    <row r="23" spans="1:11" ht="51.75" customHeight="1" x14ac:dyDescent="0.25">
      <c r="A23" s="343">
        <v>2</v>
      </c>
      <c r="B23" s="354" t="s">
        <v>79</v>
      </c>
      <c r="C23" s="358" t="s">
        <v>133</v>
      </c>
      <c r="D23" s="354" t="s">
        <v>159</v>
      </c>
      <c r="E23" s="354">
        <v>2016</v>
      </c>
      <c r="G23" s="330"/>
      <c r="H23" s="525"/>
      <c r="I23" s="521"/>
      <c r="J23" s="525"/>
    </row>
    <row r="24" spans="1:11" ht="71.25" customHeight="1" x14ac:dyDescent="0.25">
      <c r="A24" s="128">
        <v>3</v>
      </c>
      <c r="B24" s="354" t="s">
        <v>79</v>
      </c>
      <c r="C24" s="358" t="s">
        <v>4</v>
      </c>
      <c r="D24" s="354" t="s">
        <v>159</v>
      </c>
      <c r="E24" s="343" t="s">
        <v>169</v>
      </c>
      <c r="G24" s="330"/>
      <c r="H24" s="30"/>
      <c r="I24" s="330"/>
      <c r="J24" s="30"/>
    </row>
    <row r="25" spans="1:11" ht="30.75" customHeight="1" x14ac:dyDescent="0.25">
      <c r="A25" s="128">
        <v>4</v>
      </c>
      <c r="B25" s="354" t="s">
        <v>132</v>
      </c>
      <c r="C25" s="358" t="s">
        <v>162</v>
      </c>
      <c r="D25" s="354" t="s">
        <v>163</v>
      </c>
      <c r="E25" s="354">
        <v>2016</v>
      </c>
      <c r="G25" s="330"/>
      <c r="H25" s="330"/>
      <c r="I25" s="330"/>
      <c r="J25" s="330"/>
    </row>
    <row r="26" spans="1:11" ht="54" customHeight="1" x14ac:dyDescent="0.25">
      <c r="A26" s="128">
        <v>5</v>
      </c>
      <c r="B26" s="354" t="s">
        <v>84</v>
      </c>
      <c r="C26" s="358" t="s">
        <v>216</v>
      </c>
      <c r="D26" s="354" t="s">
        <v>159</v>
      </c>
      <c r="E26" s="354" t="s">
        <v>161</v>
      </c>
      <c r="G26" s="330"/>
      <c r="H26" s="330"/>
      <c r="I26" s="330"/>
      <c r="J26" s="330"/>
    </row>
    <row r="27" spans="1:11" ht="63.75" x14ac:dyDescent="0.25">
      <c r="A27" s="128">
        <v>6</v>
      </c>
      <c r="B27" s="354" t="s">
        <v>215</v>
      </c>
      <c r="C27" s="358" t="s">
        <v>166</v>
      </c>
      <c r="D27" s="354" t="s">
        <v>159</v>
      </c>
      <c r="E27" s="343" t="s">
        <v>161</v>
      </c>
      <c r="G27" s="331"/>
      <c r="H27" s="331"/>
      <c r="I27" s="331"/>
      <c r="J27" s="331"/>
    </row>
    <row r="28" spans="1:11" x14ac:dyDescent="0.25">
      <c r="D28" s="31"/>
      <c r="G28" s="331"/>
      <c r="H28" s="331"/>
      <c r="I28" s="331"/>
      <c r="J28" s="331"/>
    </row>
    <row r="29" spans="1:11" ht="54" customHeight="1" x14ac:dyDescent="0.25">
      <c r="A29" s="526"/>
      <c r="B29" s="526"/>
      <c r="C29" s="526"/>
      <c r="D29" s="526"/>
      <c r="E29" s="526"/>
      <c r="G29" s="331"/>
      <c r="H29" s="30"/>
      <c r="I29" s="30"/>
      <c r="J29" s="30"/>
    </row>
    <row r="30" spans="1:11" x14ac:dyDescent="0.25">
      <c r="G30" s="331"/>
      <c r="H30" s="331"/>
      <c r="I30" s="331"/>
      <c r="J30" s="331"/>
    </row>
    <row r="31" spans="1:11" x14ac:dyDescent="0.25">
      <c r="F31" s="360"/>
      <c r="G31" s="330"/>
      <c r="H31" s="330"/>
      <c r="I31" s="330"/>
      <c r="J31" s="330"/>
      <c r="K31" s="360"/>
    </row>
    <row r="32" spans="1:11" ht="76.5" customHeight="1" x14ac:dyDescent="0.25">
      <c r="F32" s="360"/>
      <c r="G32" s="527"/>
      <c r="H32" s="527"/>
      <c r="I32" s="527"/>
      <c r="J32" s="527"/>
      <c r="K32" s="360"/>
    </row>
    <row r="33" spans="6:11" x14ac:dyDescent="0.25">
      <c r="F33" s="360"/>
      <c r="G33" s="332"/>
      <c r="H33" s="332"/>
      <c r="I33" s="332"/>
      <c r="J33" s="330"/>
      <c r="K33" s="360"/>
    </row>
    <row r="34" spans="6:11" x14ac:dyDescent="0.25">
      <c r="F34" s="360"/>
      <c r="G34" s="332"/>
      <c r="H34" s="332"/>
      <c r="I34" s="332"/>
      <c r="J34" s="330"/>
      <c r="K34" s="360"/>
    </row>
    <row r="35" spans="6:11" x14ac:dyDescent="0.25">
      <c r="F35" s="360"/>
      <c r="G35" s="332"/>
      <c r="H35" s="332"/>
      <c r="I35" s="332"/>
      <c r="J35" s="330"/>
      <c r="K35" s="360"/>
    </row>
    <row r="36" spans="6:11" x14ac:dyDescent="0.25">
      <c r="F36" s="360"/>
      <c r="G36" s="332"/>
      <c r="H36" s="332"/>
      <c r="I36" s="332"/>
      <c r="J36" s="330"/>
      <c r="K36" s="360"/>
    </row>
    <row r="37" spans="6:11" x14ac:dyDescent="0.25">
      <c r="F37" s="360"/>
      <c r="G37" s="332"/>
      <c r="H37" s="332"/>
      <c r="I37" s="332"/>
      <c r="J37" s="330"/>
      <c r="K37" s="360"/>
    </row>
    <row r="38" spans="6:11" x14ac:dyDescent="0.25">
      <c r="F38" s="360"/>
      <c r="G38" s="332"/>
      <c r="H38" s="332"/>
      <c r="I38" s="332"/>
      <c r="J38" s="330"/>
      <c r="K38" s="360"/>
    </row>
    <row r="39" spans="6:11" x14ac:dyDescent="0.25">
      <c r="F39" s="360"/>
      <c r="G39" s="360"/>
      <c r="H39" s="360"/>
      <c r="I39" s="360"/>
      <c r="J39" s="360"/>
      <c r="K39" s="360"/>
    </row>
    <row r="40" spans="6:11" x14ac:dyDescent="0.25">
      <c r="F40" s="360"/>
      <c r="G40" s="360"/>
      <c r="H40" s="360"/>
      <c r="I40" s="360"/>
      <c r="J40" s="360"/>
      <c r="K40" s="360"/>
    </row>
    <row r="41" spans="6:11" x14ac:dyDescent="0.25">
      <c r="F41" s="360"/>
      <c r="G41" s="360"/>
      <c r="H41" s="360"/>
      <c r="I41" s="360"/>
      <c r="J41" s="360"/>
      <c r="K41" s="360"/>
    </row>
    <row r="42" spans="6:11" x14ac:dyDescent="0.25">
      <c r="F42" s="360"/>
      <c r="G42" s="360"/>
      <c r="H42" s="360"/>
      <c r="I42" s="360"/>
      <c r="J42" s="360"/>
      <c r="K42" s="360"/>
    </row>
    <row r="43" spans="6:11" x14ac:dyDescent="0.25">
      <c r="F43" s="360"/>
      <c r="G43" s="360"/>
      <c r="H43" s="360"/>
      <c r="I43" s="360"/>
      <c r="J43" s="360"/>
      <c r="K43" s="360"/>
    </row>
    <row r="44" spans="6:11" x14ac:dyDescent="0.25">
      <c r="F44" s="360"/>
      <c r="G44" s="360"/>
      <c r="H44" s="360"/>
      <c r="I44" s="360"/>
      <c r="J44" s="360"/>
      <c r="K44" s="360"/>
    </row>
    <row r="45" spans="6:11" x14ac:dyDescent="0.25">
      <c r="F45" s="360"/>
      <c r="G45" s="360"/>
      <c r="H45" s="360"/>
      <c r="I45" s="360"/>
      <c r="J45" s="360"/>
      <c r="K45" s="360"/>
    </row>
    <row r="46" spans="6:11" x14ac:dyDescent="0.25">
      <c r="F46" s="360"/>
      <c r="G46" s="360"/>
      <c r="H46" s="360"/>
      <c r="I46" s="360"/>
      <c r="J46" s="360"/>
      <c r="K46" s="360"/>
    </row>
    <row r="47" spans="6:11" x14ac:dyDescent="0.25">
      <c r="F47" s="360"/>
      <c r="G47" s="360"/>
      <c r="H47" s="360"/>
      <c r="I47" s="360"/>
      <c r="J47" s="360"/>
      <c r="K47" s="360"/>
    </row>
    <row r="48" spans="6:11" x14ac:dyDescent="0.25">
      <c r="F48" s="360"/>
      <c r="G48" s="360"/>
      <c r="H48" s="360"/>
      <c r="I48" s="360"/>
      <c r="J48" s="360"/>
      <c r="K48" s="360"/>
    </row>
  </sheetData>
  <mergeCells count="24">
    <mergeCell ref="H15:H16"/>
    <mergeCell ref="I15:I16"/>
    <mergeCell ref="J15:J16"/>
    <mergeCell ref="A29:E29"/>
    <mergeCell ref="G32:J32"/>
    <mergeCell ref="H18:H21"/>
    <mergeCell ref="I18:I21"/>
    <mergeCell ref="J18:J21"/>
    <mergeCell ref="B21:E21"/>
    <mergeCell ref="H22:H23"/>
    <mergeCell ref="I22:I23"/>
    <mergeCell ref="J22:J23"/>
    <mergeCell ref="H9:H11"/>
    <mergeCell ref="I9:I11"/>
    <mergeCell ref="J9:J11"/>
    <mergeCell ref="H12:H14"/>
    <mergeCell ref="I12:I14"/>
    <mergeCell ref="J12:J14"/>
    <mergeCell ref="J7:J8"/>
    <mergeCell ref="D1:E1"/>
    <mergeCell ref="A3:E3"/>
    <mergeCell ref="B6:E6"/>
    <mergeCell ref="H7:H8"/>
    <mergeCell ref="I7:I8"/>
  </mergeCells>
  <pageMargins left="0.7" right="0.7" top="0.75" bottom="0.75" header="0.3" footer="0.3"/>
  <pageSetup paperSize="9" scale="69" fitToHeight="0" orientation="portrait" r:id="rId1"/>
  <rowBreaks count="1" manualBreakCount="1">
    <brk id="9"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A2" zoomScaleNormal="100" zoomScaleSheetLayoutView="100" workbookViewId="0">
      <pane ySplit="4" topLeftCell="A8" activePane="bottomLeft" state="frozen"/>
      <selection activeCell="A2" sqref="A2"/>
      <selection pane="bottomLeft" activeCell="F8" sqref="F8"/>
    </sheetView>
  </sheetViews>
  <sheetFormatPr defaultRowHeight="15" x14ac:dyDescent="0.25"/>
  <cols>
    <col min="1" max="1" width="5.140625" style="137" customWidth="1"/>
    <col min="2" max="2" width="29.5703125" style="138" customWidth="1"/>
    <col min="3" max="3" width="10.42578125" style="139" customWidth="1"/>
    <col min="4" max="4" width="33.85546875" style="139" customWidth="1"/>
    <col min="5" max="5" width="41.85546875" style="139" customWidth="1"/>
    <col min="6" max="6" width="16.28515625" style="139" customWidth="1"/>
    <col min="7" max="7" width="15.42578125" style="139" customWidth="1"/>
    <col min="8" max="8" width="27.28515625" style="139" customWidth="1"/>
    <col min="9" max="9" width="13.85546875" style="138" customWidth="1"/>
  </cols>
  <sheetData>
    <row r="1" spans="1:9" x14ac:dyDescent="0.25">
      <c r="A1"/>
      <c r="B1"/>
      <c r="C1"/>
      <c r="D1"/>
      <c r="E1"/>
      <c r="F1"/>
      <c r="G1"/>
      <c r="H1"/>
      <c r="I1" s="136" t="s">
        <v>300</v>
      </c>
    </row>
    <row r="3" spans="1:9" x14ac:dyDescent="0.25">
      <c r="A3" s="541" t="s">
        <v>301</v>
      </c>
      <c r="B3" s="541"/>
      <c r="C3" s="541"/>
      <c r="D3" s="541"/>
      <c r="E3" s="541"/>
      <c r="F3" s="541"/>
      <c r="G3" s="541"/>
      <c r="H3" s="541"/>
      <c r="I3" s="541"/>
    </row>
    <row r="5" spans="1:9" ht="56.25" customHeight="1" x14ac:dyDescent="0.25">
      <c r="A5" s="140" t="s">
        <v>32</v>
      </c>
      <c r="B5" s="124" t="s">
        <v>302</v>
      </c>
      <c r="C5" s="124" t="s">
        <v>303</v>
      </c>
      <c r="D5" s="162" t="s">
        <v>352</v>
      </c>
      <c r="E5" s="122" t="s">
        <v>305</v>
      </c>
      <c r="F5" s="162" t="s">
        <v>353</v>
      </c>
      <c r="G5" s="162" t="s">
        <v>351</v>
      </c>
      <c r="H5" s="162" t="s">
        <v>304</v>
      </c>
      <c r="I5" s="124" t="s">
        <v>306</v>
      </c>
    </row>
    <row r="6" spans="1:9" x14ac:dyDescent="0.25">
      <c r="A6" s="140"/>
      <c r="B6" s="141" t="s">
        <v>307</v>
      </c>
      <c r="C6" s="124"/>
      <c r="D6" s="122"/>
      <c r="E6" s="122"/>
      <c r="F6" s="122"/>
      <c r="G6" s="162"/>
      <c r="H6" s="162"/>
      <c r="I6" s="124"/>
    </row>
    <row r="7" spans="1:9" ht="280.5" customHeight="1" x14ac:dyDescent="0.25">
      <c r="A7" s="142" t="s">
        <v>244</v>
      </c>
      <c r="B7" s="333" t="str">
        <f>'3. Пок.'!B8</f>
        <v>Доля граждан, использующих механизм получения государственных и муниципальных услуг в электронной форме</v>
      </c>
      <c r="C7" s="341" t="s">
        <v>101</v>
      </c>
      <c r="D7" s="351" t="s">
        <v>662</v>
      </c>
      <c r="E7" s="341" t="s">
        <v>663</v>
      </c>
      <c r="F7" s="352" t="s">
        <v>707</v>
      </c>
      <c r="G7" s="327" t="s">
        <v>396</v>
      </c>
      <c r="H7" s="334" t="s">
        <v>412</v>
      </c>
      <c r="I7" s="336" t="s">
        <v>395</v>
      </c>
    </row>
    <row r="8" spans="1:9" ht="127.5" customHeight="1" x14ac:dyDescent="0.25">
      <c r="A8" s="169" t="s">
        <v>246</v>
      </c>
      <c r="B8" s="337" t="str">
        <f>'3. Пок.'!B9</f>
        <v>Время ожидания в очереди при обращении заявителя в орган государственной власти (орган местного самоуправления) для получения государственных (муниципальных) услуг</v>
      </c>
      <c r="C8" s="335" t="s">
        <v>105</v>
      </c>
      <c r="D8" s="328" t="s">
        <v>527</v>
      </c>
      <c r="E8" s="334" t="s">
        <v>393</v>
      </c>
      <c r="F8" s="351" t="s">
        <v>708</v>
      </c>
      <c r="G8" s="327" t="s">
        <v>396</v>
      </c>
      <c r="H8" s="334" t="s">
        <v>397</v>
      </c>
      <c r="I8" s="336" t="s">
        <v>395</v>
      </c>
    </row>
    <row r="9" spans="1:9" s="225" customFormat="1" ht="49.5" customHeight="1" x14ac:dyDescent="0.25">
      <c r="A9" s="560" t="s">
        <v>248</v>
      </c>
      <c r="B9" s="562" t="str">
        <f>'[1]3. Пок.'!B11</f>
        <v>Доля исполнительных органов государственной власти и органов местного самоуправления области, имеющих доступ к геоинформационной системе</v>
      </c>
      <c r="C9" s="470" t="s">
        <v>101</v>
      </c>
      <c r="D9" s="470" t="s">
        <v>458</v>
      </c>
      <c r="E9" s="326" t="s">
        <v>459</v>
      </c>
      <c r="F9" s="470" t="s">
        <v>460</v>
      </c>
      <c r="G9" s="470" t="s">
        <v>401</v>
      </c>
      <c r="H9" s="470" t="s">
        <v>461</v>
      </c>
      <c r="I9" s="565" t="s">
        <v>395</v>
      </c>
    </row>
    <row r="10" spans="1:9" s="225" customFormat="1" ht="61.5" customHeight="1" x14ac:dyDescent="0.25">
      <c r="A10" s="561"/>
      <c r="B10" s="563"/>
      <c r="C10" s="564"/>
      <c r="D10" s="564"/>
      <c r="E10" s="326" t="s">
        <v>462</v>
      </c>
      <c r="F10" s="564"/>
      <c r="G10" s="564"/>
      <c r="H10" s="564"/>
      <c r="I10" s="566"/>
    </row>
    <row r="11" spans="1:9" x14ac:dyDescent="0.25">
      <c r="A11" s="143" t="s">
        <v>27</v>
      </c>
      <c r="B11" s="542" t="str">
        <f>'2а. Пасп ГП'!B16:F16</f>
        <v>Подпрограмма 1 "Развитие информационного общества и формирование электронного правительства"</v>
      </c>
      <c r="C11" s="441"/>
      <c r="D11" s="441"/>
      <c r="E11" s="441"/>
      <c r="F11" s="441"/>
      <c r="G11" s="441"/>
      <c r="H11" s="441"/>
      <c r="I11" s="442"/>
    </row>
    <row r="12" spans="1:9" ht="102" customHeight="1" x14ac:dyDescent="0.25">
      <c r="A12" s="531" t="s">
        <v>24</v>
      </c>
      <c r="B12" s="529" t="str">
        <f>'3. Пок.'!B12</f>
        <v>Доля граждан Мурманской области, зарегистрированных в Единой системе идентификации и аутентификации</v>
      </c>
      <c r="C12" s="547" t="s">
        <v>101</v>
      </c>
      <c r="D12" s="567" t="s">
        <v>521</v>
      </c>
      <c r="E12" s="326" t="s">
        <v>523</v>
      </c>
      <c r="F12" s="533" t="s">
        <v>363</v>
      </c>
      <c r="G12" s="470"/>
      <c r="H12" s="469" t="s">
        <v>520</v>
      </c>
      <c r="I12" s="533" t="s">
        <v>436</v>
      </c>
    </row>
    <row r="13" spans="1:9" ht="48" customHeight="1" x14ac:dyDescent="0.25">
      <c r="A13" s="532"/>
      <c r="B13" s="530"/>
      <c r="C13" s="540"/>
      <c r="D13" s="568"/>
      <c r="E13" s="326" t="s">
        <v>522</v>
      </c>
      <c r="F13" s="534"/>
      <c r="G13" s="535"/>
      <c r="H13" s="536"/>
      <c r="I13" s="534"/>
    </row>
    <row r="14" spans="1:9" ht="105" customHeight="1" x14ac:dyDescent="0.25">
      <c r="A14" s="248" t="s">
        <v>25</v>
      </c>
      <c r="B14" s="258" t="str">
        <f>'3. Пок.'!B13</f>
        <v xml:space="preserve">Доля граждан, имеющих доступ к получению государственных и муниципальных услуг по принципу «одного окна» </v>
      </c>
      <c r="C14" s="218" t="s">
        <v>101</v>
      </c>
      <c r="D14" s="218" t="s">
        <v>400</v>
      </c>
      <c r="E14" s="218" t="s">
        <v>393</v>
      </c>
      <c r="F14" s="218" t="s">
        <v>399</v>
      </c>
      <c r="G14" s="218" t="s">
        <v>398</v>
      </c>
      <c r="H14" s="259" t="s">
        <v>525</v>
      </c>
      <c r="I14" s="219" t="s">
        <v>395</v>
      </c>
    </row>
    <row r="15" spans="1:9" ht="131.25" customHeight="1" x14ac:dyDescent="0.25">
      <c r="A15" s="260" t="s">
        <v>68</v>
      </c>
      <c r="B15" s="261" t="str">
        <f>'3. Пок.'!B14</f>
        <v>Уровень удовлетворенности граждан качеством предоставления государственных и муниципальных услуг</v>
      </c>
      <c r="C15" s="262" t="s">
        <v>101</v>
      </c>
      <c r="D15" s="328" t="s">
        <v>527</v>
      </c>
      <c r="E15" s="334" t="s">
        <v>393</v>
      </c>
      <c r="F15" s="327" t="s">
        <v>394</v>
      </c>
      <c r="G15" s="327" t="s">
        <v>396</v>
      </c>
      <c r="H15" s="334" t="s">
        <v>397</v>
      </c>
      <c r="I15" s="336" t="s">
        <v>395</v>
      </c>
    </row>
    <row r="16" spans="1:9" ht="194.25" customHeight="1" x14ac:dyDescent="0.25">
      <c r="A16" s="531" t="s">
        <v>129</v>
      </c>
      <c r="B16" s="551" t="str">
        <f>'3. Пок.'!B15</f>
        <v>Доля населения, удовлетворённая информационной открытостью деятельности исполнительных органов государственной власти Мурманской области</v>
      </c>
      <c r="C16" s="547" t="s">
        <v>101</v>
      </c>
      <c r="D16" s="529" t="s">
        <v>350</v>
      </c>
      <c r="E16" s="334" t="s">
        <v>357</v>
      </c>
      <c r="F16" s="531" t="s">
        <v>359</v>
      </c>
      <c r="G16" s="531" t="s">
        <v>360</v>
      </c>
      <c r="H16" s="553" t="s">
        <v>524</v>
      </c>
      <c r="I16" s="531" t="s">
        <v>102</v>
      </c>
    </row>
    <row r="17" spans="1:9" ht="57.75" customHeight="1" x14ac:dyDescent="0.25">
      <c r="A17" s="537"/>
      <c r="B17" s="552"/>
      <c r="C17" s="540"/>
      <c r="D17" s="530"/>
      <c r="E17" s="336" t="s">
        <v>358</v>
      </c>
      <c r="F17" s="540"/>
      <c r="G17" s="540"/>
      <c r="H17" s="535"/>
      <c r="I17" s="540"/>
    </row>
    <row r="18" spans="1:9" ht="126.75" customHeight="1" x14ac:dyDescent="0.25">
      <c r="A18" s="531" t="s">
        <v>190</v>
      </c>
      <c r="B18" s="538" t="str">
        <f>'3. Пок.'!B16</f>
        <v>Доля опубликованной информации о деятельности государственных органов власти Мурманской области и социально значимой информации в общем объеме публикаций газеты "Мурманский вестник"</v>
      </c>
      <c r="C18" s="470" t="s">
        <v>101</v>
      </c>
      <c r="D18" s="470" t="s">
        <v>361</v>
      </c>
      <c r="E18" s="334" t="s">
        <v>362</v>
      </c>
      <c r="F18" s="470" t="s">
        <v>363</v>
      </c>
      <c r="G18" s="470" t="s">
        <v>364</v>
      </c>
      <c r="H18" s="470" t="s">
        <v>365</v>
      </c>
      <c r="I18" s="531" t="s">
        <v>102</v>
      </c>
    </row>
    <row r="19" spans="1:9" ht="53.25" customHeight="1" x14ac:dyDescent="0.25">
      <c r="A19" s="537"/>
      <c r="B19" s="539"/>
      <c r="C19" s="540"/>
      <c r="D19" s="540"/>
      <c r="E19" s="334" t="s">
        <v>366</v>
      </c>
      <c r="F19" s="540"/>
      <c r="G19" s="540"/>
      <c r="H19" s="540"/>
      <c r="I19" s="540"/>
    </row>
    <row r="20" spans="1:9" ht="87.75" customHeight="1" x14ac:dyDescent="0.25">
      <c r="A20" s="531" t="s">
        <v>195</v>
      </c>
      <c r="B20" s="543" t="s">
        <v>333</v>
      </c>
      <c r="C20" s="545" t="s">
        <v>101</v>
      </c>
      <c r="D20" s="547" t="s">
        <v>337</v>
      </c>
      <c r="E20" s="336" t="s">
        <v>336</v>
      </c>
      <c r="F20" s="548" t="s">
        <v>334</v>
      </c>
      <c r="G20" s="529" t="s">
        <v>401</v>
      </c>
      <c r="H20" s="529" t="s">
        <v>402</v>
      </c>
      <c r="I20" s="550" t="s">
        <v>86</v>
      </c>
    </row>
    <row r="21" spans="1:9" ht="63" customHeight="1" x14ac:dyDescent="0.25">
      <c r="A21" s="532"/>
      <c r="B21" s="544"/>
      <c r="C21" s="546"/>
      <c r="D21" s="540"/>
      <c r="E21" s="336" t="s">
        <v>335</v>
      </c>
      <c r="F21" s="549"/>
      <c r="G21" s="530"/>
      <c r="H21" s="530"/>
      <c r="I21" s="411"/>
    </row>
    <row r="22" spans="1:9" ht="64.5" customHeight="1" x14ac:dyDescent="0.25">
      <c r="A22" s="531" t="s">
        <v>443</v>
      </c>
      <c r="B22" s="543" t="str">
        <f>'3. Пок.'!B18</f>
        <v>Доступность государственных информационных систем, включенных в информационно-вычислительную сеть исполнительных органов государственной власти Мурманской области</v>
      </c>
      <c r="C22" s="545" t="s">
        <v>101</v>
      </c>
      <c r="D22" s="548" t="s">
        <v>444</v>
      </c>
      <c r="E22" s="336" t="s">
        <v>445</v>
      </c>
      <c r="F22" s="548" t="s">
        <v>446</v>
      </c>
      <c r="G22" s="529" t="s">
        <v>401</v>
      </c>
      <c r="H22" s="529" t="s">
        <v>402</v>
      </c>
      <c r="I22" s="550" t="s">
        <v>86</v>
      </c>
    </row>
    <row r="23" spans="1:9" ht="64.5" customHeight="1" x14ac:dyDescent="0.25">
      <c r="A23" s="532"/>
      <c r="B23" s="544"/>
      <c r="C23" s="556"/>
      <c r="D23" s="557"/>
      <c r="E23" s="224" t="s">
        <v>447</v>
      </c>
      <c r="F23" s="557"/>
      <c r="G23" s="558"/>
      <c r="H23" s="558"/>
      <c r="I23" s="559"/>
    </row>
    <row r="24" spans="1:9" ht="54" customHeight="1" x14ac:dyDescent="0.25">
      <c r="A24" s="531" t="s">
        <v>485</v>
      </c>
      <c r="B24" s="543" t="str">
        <f>'3. Пок.'!B19</f>
        <v>Доля автоматизированных рабочих мест сотрудников исполнительных органов государственный власти, защищенных с использованием комплексной системы защиты информации</v>
      </c>
      <c r="C24" s="545" t="s">
        <v>101</v>
      </c>
      <c r="D24" s="548" t="s">
        <v>448</v>
      </c>
      <c r="E24" s="336" t="s">
        <v>449</v>
      </c>
      <c r="F24" s="548" t="s">
        <v>450</v>
      </c>
      <c r="G24" s="529" t="s">
        <v>401</v>
      </c>
      <c r="H24" s="529" t="s">
        <v>402</v>
      </c>
      <c r="I24" s="550" t="s">
        <v>86</v>
      </c>
    </row>
    <row r="25" spans="1:9" ht="30.75" customHeight="1" x14ac:dyDescent="0.25">
      <c r="A25" s="532"/>
      <c r="B25" s="544"/>
      <c r="C25" s="556"/>
      <c r="D25" s="557"/>
      <c r="E25" s="224" t="s">
        <v>451</v>
      </c>
      <c r="F25" s="557"/>
      <c r="G25" s="558"/>
      <c r="H25" s="558"/>
      <c r="I25" s="559"/>
    </row>
    <row r="26" spans="1:9" ht="27.75" customHeight="1" x14ac:dyDescent="0.25">
      <c r="A26" s="142" t="s">
        <v>28</v>
      </c>
      <c r="B26" s="542" t="str">
        <f>'2а. Пасп ГП'!B17:F17</f>
        <v>Подпрограмма 2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v>
      </c>
      <c r="C26" s="441"/>
      <c r="D26" s="441"/>
      <c r="E26" s="441"/>
      <c r="F26" s="441"/>
      <c r="G26" s="441"/>
      <c r="H26" s="441"/>
      <c r="I26" s="442"/>
    </row>
    <row r="27" spans="1:9" ht="87.75" customHeight="1" x14ac:dyDescent="0.25">
      <c r="A27" s="142" t="s">
        <v>29</v>
      </c>
      <c r="B27" s="336" t="str">
        <f>'3. Пок.'!B21</f>
        <v>Количество пакетов данных дистанционного зондирования Земли, доступных на геоинформационном портале Мурманской области</v>
      </c>
      <c r="C27" s="334" t="s">
        <v>452</v>
      </c>
      <c r="D27" s="235"/>
      <c r="E27" s="235"/>
      <c r="F27" s="334" t="s">
        <v>519</v>
      </c>
      <c r="G27" s="218" t="s">
        <v>401</v>
      </c>
      <c r="H27" s="218" t="s">
        <v>453</v>
      </c>
      <c r="I27" s="219" t="s">
        <v>86</v>
      </c>
    </row>
    <row r="28" spans="1:9" ht="104.25" customHeight="1" x14ac:dyDescent="0.25">
      <c r="A28" s="142" t="s">
        <v>31</v>
      </c>
      <c r="B28" s="336" t="str">
        <f>'3. Пок.'!B22</f>
        <v>Доля ИОГВ, использующих ресурсы геоинформационной системы при реализации полномочий</v>
      </c>
      <c r="C28" s="334" t="s">
        <v>101</v>
      </c>
      <c r="D28" s="235"/>
      <c r="E28" s="235"/>
      <c r="F28" s="334" t="s">
        <v>587</v>
      </c>
      <c r="G28" s="218" t="s">
        <v>401</v>
      </c>
      <c r="H28" s="218" t="s">
        <v>453</v>
      </c>
      <c r="I28" s="219" t="s">
        <v>86</v>
      </c>
    </row>
    <row r="29" spans="1:9" ht="90.75" customHeight="1" x14ac:dyDescent="0.25">
      <c r="A29" s="142" t="s">
        <v>560</v>
      </c>
      <c r="B29" s="336" t="str">
        <f>'3. Пок.'!B23</f>
        <v>Доля муниципальных образований, покрытых сигналом высокоточного позиционирования на основе технологий ГЛОНАСС/GPS</v>
      </c>
      <c r="C29" s="334" t="s">
        <v>101</v>
      </c>
      <c r="D29" s="334" t="s">
        <v>454</v>
      </c>
      <c r="E29" s="334" t="s">
        <v>455</v>
      </c>
      <c r="F29" s="327" t="s">
        <v>363</v>
      </c>
      <c r="G29" s="218" t="s">
        <v>401</v>
      </c>
      <c r="H29" s="218" t="s">
        <v>453</v>
      </c>
      <c r="I29" s="336" t="s">
        <v>86</v>
      </c>
    </row>
    <row r="31" spans="1:9" x14ac:dyDescent="0.25">
      <c r="A31" s="555" t="s">
        <v>354</v>
      </c>
      <c r="B31" s="555"/>
      <c r="C31" s="555"/>
      <c r="D31" s="555"/>
      <c r="E31" s="555"/>
      <c r="F31" s="555"/>
      <c r="G31" s="555"/>
      <c r="H31" s="555"/>
      <c r="I31" s="555"/>
    </row>
    <row r="32" spans="1:9" x14ac:dyDescent="0.25">
      <c r="A32" s="554" t="s">
        <v>355</v>
      </c>
      <c r="B32" s="554"/>
      <c r="C32" s="554"/>
      <c r="D32" s="554"/>
      <c r="E32" s="554"/>
      <c r="F32" s="554"/>
      <c r="G32" s="554"/>
      <c r="H32" s="554"/>
      <c r="I32" s="554"/>
    </row>
    <row r="33" spans="1:9" x14ac:dyDescent="0.25">
      <c r="A33" s="554" t="s">
        <v>356</v>
      </c>
      <c r="B33" s="554"/>
      <c r="C33" s="554"/>
      <c r="D33" s="554"/>
      <c r="E33" s="554"/>
      <c r="F33" s="554"/>
      <c r="G33" s="554"/>
      <c r="H33" s="554"/>
      <c r="I33" s="554"/>
    </row>
    <row r="34" spans="1:9" x14ac:dyDescent="0.25">
      <c r="A34" s="144"/>
      <c r="B34" s="145"/>
      <c r="C34" s="146"/>
      <c r="D34" s="146"/>
      <c r="E34" s="146"/>
      <c r="F34" s="146"/>
      <c r="G34" s="146"/>
      <c r="H34" s="146"/>
      <c r="I34" s="145"/>
    </row>
    <row r="35" spans="1:9" x14ac:dyDescent="0.25">
      <c r="A35" s="144"/>
      <c r="B35" s="145"/>
      <c r="C35" s="146"/>
      <c r="D35" s="146"/>
      <c r="E35" s="146"/>
      <c r="F35" s="146"/>
      <c r="G35" s="146"/>
      <c r="H35" s="146"/>
      <c r="I35" s="145"/>
    </row>
  </sheetData>
  <mergeCells count="62">
    <mergeCell ref="G9:G10"/>
    <mergeCell ref="H9:H10"/>
    <mergeCell ref="I9:I10"/>
    <mergeCell ref="C24:C25"/>
    <mergeCell ref="D24:D25"/>
    <mergeCell ref="F24:F25"/>
    <mergeCell ref="G24:G25"/>
    <mergeCell ref="H24:H25"/>
    <mergeCell ref="G20:G21"/>
    <mergeCell ref="H20:H21"/>
    <mergeCell ref="H18:H19"/>
    <mergeCell ref="I18:I19"/>
    <mergeCell ref="G18:G19"/>
    <mergeCell ref="D12:D13"/>
    <mergeCell ref="C12:C13"/>
    <mergeCell ref="I12:I13"/>
    <mergeCell ref="A9:A10"/>
    <mergeCell ref="B9:B10"/>
    <mergeCell ref="C9:C10"/>
    <mergeCell ref="D9:D10"/>
    <mergeCell ref="F9:F10"/>
    <mergeCell ref="A33:I33"/>
    <mergeCell ref="A31:I31"/>
    <mergeCell ref="A32:I32"/>
    <mergeCell ref="B26:I26"/>
    <mergeCell ref="A22:A23"/>
    <mergeCell ref="B22:B23"/>
    <mergeCell ref="C22:C23"/>
    <mergeCell ref="D22:D23"/>
    <mergeCell ref="F22:F23"/>
    <mergeCell ref="G22:G23"/>
    <mergeCell ref="H22:H23"/>
    <mergeCell ref="I22:I23"/>
    <mergeCell ref="A24:A25"/>
    <mergeCell ref="B24:B25"/>
    <mergeCell ref="I24:I25"/>
    <mergeCell ref="A3:I3"/>
    <mergeCell ref="B11:I11"/>
    <mergeCell ref="A20:A21"/>
    <mergeCell ref="B20:B21"/>
    <mergeCell ref="C20:C21"/>
    <mergeCell ref="D20:D21"/>
    <mergeCell ref="F20:F21"/>
    <mergeCell ref="I20:I21"/>
    <mergeCell ref="B16:B17"/>
    <mergeCell ref="A16:A17"/>
    <mergeCell ref="C16:C17"/>
    <mergeCell ref="D16:D17"/>
    <mergeCell ref="F16:F17"/>
    <mergeCell ref="G16:G17"/>
    <mergeCell ref="H16:H17"/>
    <mergeCell ref="I16:I17"/>
    <mergeCell ref="A18:A19"/>
    <mergeCell ref="B18:B19"/>
    <mergeCell ref="C18:C19"/>
    <mergeCell ref="D18:D19"/>
    <mergeCell ref="F18:F19"/>
    <mergeCell ref="B12:B13"/>
    <mergeCell ref="A12:A13"/>
    <mergeCell ref="F12:F13"/>
    <mergeCell ref="G12:G13"/>
    <mergeCell ref="H12:H13"/>
  </mergeCells>
  <pageMargins left="0.59055118110236227" right="0.19685039370078741" top="0.74803149606299213" bottom="0.74803149606299213" header="0.31496062992125984" footer="0.31496062992125984"/>
  <pageSetup paperSize="9" scale="71" orientation="landscape"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272"/>
  <sheetViews>
    <sheetView showWhiteSpace="0" zoomScale="73" zoomScaleNormal="73" zoomScaleSheetLayoutView="74" zoomScalePageLayoutView="65" workbookViewId="0">
      <pane ySplit="5" topLeftCell="A45" activePane="bottomLeft" state="frozen"/>
      <selection pane="bottomLeft" activeCell="C132" sqref="C132:C134"/>
    </sheetView>
  </sheetViews>
  <sheetFormatPr defaultColWidth="8.85546875" defaultRowHeight="33" customHeight="1" outlineLevelRow="3" x14ac:dyDescent="0.25"/>
  <cols>
    <col min="1" max="1" width="12.7109375" style="58" customWidth="1"/>
    <col min="2" max="2" width="59.140625" style="129" customWidth="1"/>
    <col min="3" max="3" width="16.42578125" style="129" customWidth="1"/>
    <col min="4" max="4" width="10.85546875" style="59" customWidth="1"/>
    <col min="5" max="5" width="16" style="60" customWidth="1"/>
    <col min="6" max="6" width="21.5703125" style="60" customWidth="1"/>
    <col min="7" max="7" width="17" style="61" customWidth="1"/>
    <col min="8" max="8" width="16.85546875" style="60" customWidth="1"/>
    <col min="9" max="9" width="15.28515625" style="60" customWidth="1"/>
    <col min="10" max="10" width="86.5703125" style="304" customWidth="1"/>
    <col min="11" max="11" width="44.85546875" style="129" customWidth="1"/>
    <col min="12" max="12" width="17.7109375" style="129" customWidth="1"/>
    <col min="13" max="13" width="15.7109375" style="129" customWidth="1"/>
    <col min="14" max="14" width="17.42578125" style="129" customWidth="1"/>
    <col min="15" max="15" width="11.7109375" style="129" bestFit="1" customWidth="1"/>
    <col min="16" max="16" width="11.85546875" style="129" bestFit="1" customWidth="1"/>
    <col min="17" max="17" width="13.7109375" style="129" customWidth="1"/>
    <col min="18" max="16384" width="8.85546875" style="129"/>
  </cols>
  <sheetData>
    <row r="1" spans="1:17" ht="33" customHeight="1" x14ac:dyDescent="0.25">
      <c r="K1" s="62" t="s">
        <v>328</v>
      </c>
    </row>
    <row r="2" spans="1:17" ht="33" customHeight="1" x14ac:dyDescent="0.25">
      <c r="A2" s="737" t="s">
        <v>100</v>
      </c>
      <c r="B2" s="738"/>
      <c r="C2" s="738"/>
      <c r="D2" s="738"/>
      <c r="E2" s="738"/>
      <c r="F2" s="738"/>
      <c r="G2" s="738"/>
      <c r="H2" s="738"/>
      <c r="I2" s="738"/>
      <c r="J2" s="738"/>
      <c r="K2" s="738"/>
    </row>
    <row r="4" spans="1:17" ht="33" customHeight="1" x14ac:dyDescent="0.25">
      <c r="A4" s="739" t="s">
        <v>16</v>
      </c>
      <c r="B4" s="741" t="s">
        <v>71</v>
      </c>
      <c r="C4" s="741" t="s">
        <v>30</v>
      </c>
      <c r="D4" s="743" t="s">
        <v>17</v>
      </c>
      <c r="E4" s="744"/>
      <c r="F4" s="744"/>
      <c r="G4" s="744"/>
      <c r="H4" s="744"/>
      <c r="I4" s="745"/>
      <c r="J4" s="746" t="s">
        <v>308</v>
      </c>
      <c r="K4" s="741" t="s">
        <v>39</v>
      </c>
      <c r="L4" s="727"/>
      <c r="M4" s="63"/>
    </row>
    <row r="5" spans="1:17" ht="77.25" customHeight="1" thickBot="1" x14ac:dyDescent="0.3">
      <c r="A5" s="740"/>
      <c r="B5" s="742"/>
      <c r="C5" s="742"/>
      <c r="D5" s="64" t="s">
        <v>40</v>
      </c>
      <c r="E5" s="253" t="s">
        <v>23</v>
      </c>
      <c r="F5" s="253" t="s">
        <v>19</v>
      </c>
      <c r="G5" s="66" t="s">
        <v>20</v>
      </c>
      <c r="H5" s="253" t="s">
        <v>21</v>
      </c>
      <c r="I5" s="253" t="s">
        <v>22</v>
      </c>
      <c r="J5" s="747"/>
      <c r="K5" s="742"/>
      <c r="L5" s="585"/>
      <c r="M5" s="63"/>
    </row>
    <row r="6" spans="1:17" ht="54.75" customHeight="1" x14ac:dyDescent="0.25">
      <c r="A6" s="728"/>
      <c r="B6" s="730" t="s">
        <v>73</v>
      </c>
      <c r="C6" s="732" t="str">
        <f>'10. План 2014-2020'!C6:C13</f>
        <v>2014-2020</v>
      </c>
      <c r="D6" s="67" t="s">
        <v>23</v>
      </c>
      <c r="E6" s="74">
        <f>SUM(F6:I6)</f>
        <v>1207712.6499999999</v>
      </c>
      <c r="F6" s="74">
        <f>SUM(F7:F9)</f>
        <v>1073602.6499999999</v>
      </c>
      <c r="G6" s="74">
        <f>SUM(G7:G9)</f>
        <v>36392.5</v>
      </c>
      <c r="H6" s="74">
        <f>SUM(H7:H9)</f>
        <v>70538.900000000009</v>
      </c>
      <c r="I6" s="74">
        <f>SUM(I7:I9)</f>
        <v>27178.600000000006</v>
      </c>
      <c r="J6" s="733"/>
      <c r="K6" s="735" t="str">
        <f>'10. План 2014-2020'!K6:K13</f>
        <v>Аппарат Правительства Мурманской области, Министерство имущественных отношений Мурманской области, Министерство образования и науки Мурманской области,  Министерство природных ресурсов и экологии Мурманской области,  Министерство строительства и территориального развития Мурманской области,  Министерство  социального развития Мурманской области, Министерство юстиции  Мурманской области, Комитет по обеспечению безопасности населения Мурманской области, Комитет рыбохозяйственного комплекса Мурманской области</v>
      </c>
      <c r="N6" s="63"/>
    </row>
    <row r="7" spans="1:17" ht="33" customHeight="1" x14ac:dyDescent="0.25">
      <c r="A7" s="729"/>
      <c r="B7" s="731"/>
      <c r="C7" s="620"/>
      <c r="D7" s="56">
        <v>2015</v>
      </c>
      <c r="E7" s="250">
        <f t="shared" ref="E7:E13" si="0">SUM(F7:I7)</f>
        <v>450556.5</v>
      </c>
      <c r="F7" s="250">
        <f t="shared" ref="F7:I9" si="1">F11+F235</f>
        <v>334616.09999999998</v>
      </c>
      <c r="G7" s="250">
        <f t="shared" si="1"/>
        <v>36392.5</v>
      </c>
      <c r="H7" s="250">
        <f t="shared" si="1"/>
        <v>70538.900000000009</v>
      </c>
      <c r="I7" s="250">
        <f t="shared" si="1"/>
        <v>9009</v>
      </c>
      <c r="J7" s="734"/>
      <c r="K7" s="736"/>
      <c r="N7" s="63"/>
      <c r="O7" s="68"/>
      <c r="P7" s="68"/>
      <c r="Q7" s="68"/>
    </row>
    <row r="8" spans="1:17" ht="33" customHeight="1" x14ac:dyDescent="0.25">
      <c r="A8" s="729"/>
      <c r="B8" s="731"/>
      <c r="C8" s="620"/>
      <c r="D8" s="56">
        <v>2016</v>
      </c>
      <c r="E8" s="250">
        <f t="shared" si="0"/>
        <v>378740.39999999997</v>
      </c>
      <c r="F8" s="250">
        <f t="shared" si="1"/>
        <v>369655.6</v>
      </c>
      <c r="G8" s="250">
        <f t="shared" si="1"/>
        <v>0</v>
      </c>
      <c r="H8" s="250">
        <f t="shared" si="1"/>
        <v>0</v>
      </c>
      <c r="I8" s="250">
        <f t="shared" si="1"/>
        <v>9084.8000000000011</v>
      </c>
      <c r="J8" s="734"/>
      <c r="K8" s="736"/>
      <c r="N8" s="63"/>
      <c r="O8" s="68"/>
      <c r="P8" s="68"/>
      <c r="Q8" s="68"/>
    </row>
    <row r="9" spans="1:17" ht="69.75" customHeight="1" x14ac:dyDescent="0.25">
      <c r="A9" s="729"/>
      <c r="B9" s="731"/>
      <c r="C9" s="620"/>
      <c r="D9" s="239">
        <v>2017</v>
      </c>
      <c r="E9" s="251">
        <f>SUM(F9:I9)</f>
        <v>378415.74999999994</v>
      </c>
      <c r="F9" s="251">
        <f t="shared" si="1"/>
        <v>369330.94999999995</v>
      </c>
      <c r="G9" s="251">
        <f t="shared" si="1"/>
        <v>0</v>
      </c>
      <c r="H9" s="251">
        <f t="shared" si="1"/>
        <v>0</v>
      </c>
      <c r="I9" s="251">
        <f t="shared" si="1"/>
        <v>9084.8000000000011</v>
      </c>
      <c r="J9" s="734"/>
      <c r="K9" s="736"/>
      <c r="N9" s="63"/>
      <c r="O9" s="68"/>
      <c r="P9" s="68"/>
      <c r="Q9" s="68"/>
    </row>
    <row r="10" spans="1:17" ht="37.5" customHeight="1" x14ac:dyDescent="0.25">
      <c r="A10" s="720" t="s">
        <v>27</v>
      </c>
      <c r="B10" s="721" t="str">
        <f>'10. План 2014-2020'!B14</f>
        <v>Подпрограмма 1 "Развитие информационного общества и формирование электронного правительства"</v>
      </c>
      <c r="C10" s="724" t="str">
        <f>'10. План 2014-2020'!C14</f>
        <v>2014-2020</v>
      </c>
      <c r="D10" s="302" t="s">
        <v>23</v>
      </c>
      <c r="E10" s="303">
        <f>SUM(F10:I10)</f>
        <v>1192724.0499999998</v>
      </c>
      <c r="F10" s="303">
        <f>SUM(F11:F13)</f>
        <v>1058614.0499999998</v>
      </c>
      <c r="G10" s="303">
        <f>SUM(G11:G13)</f>
        <v>36392.5</v>
      </c>
      <c r="H10" s="303">
        <f>SUM(H11:H13)</f>
        <v>70538.900000000009</v>
      </c>
      <c r="I10" s="303">
        <f>SUM(I11:I13)</f>
        <v>27178.600000000006</v>
      </c>
      <c r="J10" s="725"/>
      <c r="K10" s="724" t="str">
        <f>'10. План 2014-2020'!K14</f>
        <v>Аппарат Правительства Мурманской области,  Министерство образования и науки Мурманской области, Министерство строительства и территориального развития Мурманской области, Министерство социального развития Мурманской области, Министерство юстиции  Мурманской области</v>
      </c>
      <c r="N10" s="63"/>
      <c r="O10" s="68"/>
      <c r="P10" s="68"/>
      <c r="Q10" s="68"/>
    </row>
    <row r="11" spans="1:17" ht="15.75" customHeight="1" outlineLevel="1" x14ac:dyDescent="0.25">
      <c r="A11" s="720"/>
      <c r="B11" s="722"/>
      <c r="C11" s="724"/>
      <c r="D11" s="291">
        <v>2015</v>
      </c>
      <c r="E11" s="292">
        <f t="shared" si="0"/>
        <v>449251.4</v>
      </c>
      <c r="F11" s="292">
        <f t="shared" ref="F11:I13" si="2">F15+F48+F94+F139+F169+F193</f>
        <v>333311</v>
      </c>
      <c r="G11" s="292">
        <f t="shared" si="2"/>
        <v>36392.5</v>
      </c>
      <c r="H11" s="292">
        <f t="shared" si="2"/>
        <v>70538.900000000009</v>
      </c>
      <c r="I11" s="292">
        <f t="shared" si="2"/>
        <v>9009</v>
      </c>
      <c r="J11" s="726"/>
      <c r="K11" s="724"/>
    </row>
    <row r="12" spans="1:17" ht="15.75" customHeight="1" outlineLevel="1" x14ac:dyDescent="0.25">
      <c r="A12" s="720"/>
      <c r="B12" s="722"/>
      <c r="C12" s="724"/>
      <c r="D12" s="291">
        <v>2016</v>
      </c>
      <c r="E12" s="292">
        <f t="shared" si="0"/>
        <v>377633.99999999994</v>
      </c>
      <c r="F12" s="292">
        <f t="shared" si="2"/>
        <v>368549.19999999995</v>
      </c>
      <c r="G12" s="292">
        <f t="shared" si="2"/>
        <v>0</v>
      </c>
      <c r="H12" s="292">
        <f t="shared" si="2"/>
        <v>0</v>
      </c>
      <c r="I12" s="292">
        <f t="shared" si="2"/>
        <v>9084.8000000000011</v>
      </c>
      <c r="J12" s="726"/>
      <c r="K12" s="724"/>
    </row>
    <row r="13" spans="1:17" ht="15.75" customHeight="1" outlineLevel="1" x14ac:dyDescent="0.25">
      <c r="A13" s="720"/>
      <c r="B13" s="723"/>
      <c r="C13" s="724"/>
      <c r="D13" s="291">
        <v>2017</v>
      </c>
      <c r="E13" s="292">
        <f t="shared" si="0"/>
        <v>365838.64999999997</v>
      </c>
      <c r="F13" s="292">
        <f t="shared" si="2"/>
        <v>356753.85</v>
      </c>
      <c r="G13" s="292">
        <f t="shared" si="2"/>
        <v>0</v>
      </c>
      <c r="H13" s="292">
        <f t="shared" si="2"/>
        <v>0</v>
      </c>
      <c r="I13" s="292">
        <f t="shared" si="2"/>
        <v>9084.8000000000011</v>
      </c>
      <c r="J13" s="726"/>
      <c r="K13" s="724"/>
    </row>
    <row r="14" spans="1:17" ht="18.75" customHeight="1" outlineLevel="1" x14ac:dyDescent="0.25">
      <c r="A14" s="605" t="s">
        <v>24</v>
      </c>
      <c r="B14" s="607" t="str">
        <f>'10. План 2014-2020'!B22</f>
        <v xml:space="preserve">Задача 1.1 Развитие современной информационной и телекоммуникационной инфраструктуры исполнительных органов государственной власти и органов местного самоуправления </v>
      </c>
      <c r="C14" s="623" t="str">
        <f>'10. План 2014-2020'!C22</f>
        <v>2014-2020</v>
      </c>
      <c r="D14" s="295" t="s">
        <v>23</v>
      </c>
      <c r="E14" s="296">
        <f>SUM(F14:I14)</f>
        <v>47102.400000000001</v>
      </c>
      <c r="F14" s="296">
        <f>SUM(F15:F17)</f>
        <v>47102.400000000001</v>
      </c>
      <c r="G14" s="296">
        <f>SUM(G15:G17)</f>
        <v>0</v>
      </c>
      <c r="H14" s="296">
        <f>SUM(H15:H17)</f>
        <v>0</v>
      </c>
      <c r="I14" s="296">
        <f>SUM(I15:I17)</f>
        <v>0</v>
      </c>
      <c r="J14" s="703" t="s">
        <v>393</v>
      </c>
      <c r="K14" s="623" t="str">
        <f>'10. План 2014-2020'!K22</f>
        <v xml:space="preserve">Комитет по развитию информационных технологий и связи Мурманской области, Министерство  социального развития Мурманской области </v>
      </c>
      <c r="M14" s="63"/>
    </row>
    <row r="15" spans="1:17" ht="35.25" customHeight="1" outlineLevel="2" x14ac:dyDescent="0.25">
      <c r="A15" s="605"/>
      <c r="B15" s="607"/>
      <c r="C15" s="623"/>
      <c r="D15" s="281">
        <v>2015</v>
      </c>
      <c r="E15" s="282">
        <f t="shared" ref="E15:E39" si="3">SUM(F15:I15)</f>
        <v>15403.3</v>
      </c>
      <c r="F15" s="282">
        <f>F19+F35</f>
        <v>15403.3</v>
      </c>
      <c r="G15" s="282">
        <f t="shared" ref="F15:I17" si="4">G19+G35</f>
        <v>0</v>
      </c>
      <c r="H15" s="282">
        <f t="shared" si="4"/>
        <v>0</v>
      </c>
      <c r="I15" s="282">
        <f t="shared" si="4"/>
        <v>0</v>
      </c>
      <c r="J15" s="704"/>
      <c r="K15" s="623"/>
    </row>
    <row r="16" spans="1:17" ht="29.25" customHeight="1" outlineLevel="2" x14ac:dyDescent="0.25">
      <c r="A16" s="605"/>
      <c r="B16" s="607"/>
      <c r="C16" s="623"/>
      <c r="D16" s="281">
        <v>2016</v>
      </c>
      <c r="E16" s="282">
        <f t="shared" si="3"/>
        <v>18712</v>
      </c>
      <c r="F16" s="282">
        <f t="shared" si="4"/>
        <v>18712</v>
      </c>
      <c r="G16" s="282">
        <f t="shared" si="4"/>
        <v>0</v>
      </c>
      <c r="H16" s="282">
        <f t="shared" si="4"/>
        <v>0</v>
      </c>
      <c r="I16" s="282">
        <f t="shared" si="4"/>
        <v>0</v>
      </c>
      <c r="J16" s="704"/>
      <c r="K16" s="623"/>
    </row>
    <row r="17" spans="1:13" ht="32.25" customHeight="1" outlineLevel="2" x14ac:dyDescent="0.25">
      <c r="A17" s="605"/>
      <c r="B17" s="607"/>
      <c r="C17" s="623"/>
      <c r="D17" s="281">
        <v>2017</v>
      </c>
      <c r="E17" s="282">
        <f t="shared" si="3"/>
        <v>12987.1</v>
      </c>
      <c r="F17" s="282">
        <f t="shared" si="4"/>
        <v>12987.1</v>
      </c>
      <c r="G17" s="282">
        <f t="shared" si="4"/>
        <v>0</v>
      </c>
      <c r="H17" s="282">
        <f t="shared" si="4"/>
        <v>0</v>
      </c>
      <c r="I17" s="282">
        <f t="shared" si="4"/>
        <v>0</v>
      </c>
      <c r="J17" s="705"/>
      <c r="K17" s="623"/>
    </row>
    <row r="18" spans="1:13" ht="23.25" customHeight="1" outlineLevel="2" x14ac:dyDescent="0.25">
      <c r="A18" s="611" t="s">
        <v>36</v>
      </c>
      <c r="B18" s="715" t="str">
        <f>'10. План 2014-2020'!B30</f>
        <v xml:space="preserve">Основное мероприятие 1. Совершенствование и модернизация аппаратного и программного обеспечения информационно-вычислительной сети исполнительных органов государственной власти </v>
      </c>
      <c r="C18" s="611" t="str">
        <f>'10. План 2014-2020'!C30</f>
        <v>2014-2020</v>
      </c>
      <c r="D18" s="272" t="s">
        <v>23</v>
      </c>
      <c r="E18" s="287">
        <f>SUM(F18:I18)</f>
        <v>37251.9</v>
      </c>
      <c r="F18" s="287">
        <f>SUM(F19:F21)</f>
        <v>37251.9</v>
      </c>
      <c r="G18" s="287">
        <f>SUM(G19:G21)</f>
        <v>0</v>
      </c>
      <c r="H18" s="287">
        <f>SUM(H19:H21)</f>
        <v>0</v>
      </c>
      <c r="I18" s="287">
        <f>SUM(I19:I21)</f>
        <v>0</v>
      </c>
      <c r="J18" s="717" t="str">
        <f>'10. План 2014-2020'!J30</f>
        <v>Доступность государственных информационных систем, включенных в информационно-вычислительную сеть исполнительных органов государственной власти Мурманской области</v>
      </c>
      <c r="K18" s="611" t="str">
        <f>'10. План 2014-2020'!K30</f>
        <v>Комитет по развитию информационных технологий и связи Мурманской области</v>
      </c>
      <c r="M18" s="63"/>
    </row>
    <row r="19" spans="1:13" ht="15.75" customHeight="1" outlineLevel="3" x14ac:dyDescent="0.25">
      <c r="A19" s="612"/>
      <c r="B19" s="716"/>
      <c r="C19" s="612"/>
      <c r="D19" s="275">
        <v>2015</v>
      </c>
      <c r="E19" s="276">
        <f t="shared" si="3"/>
        <v>10732.8</v>
      </c>
      <c r="F19" s="276">
        <f>F23+F27+F31</f>
        <v>10732.8</v>
      </c>
      <c r="G19" s="276">
        <v>0</v>
      </c>
      <c r="H19" s="276">
        <f t="shared" ref="H19:I21" si="5">H23+H27+H31</f>
        <v>0</v>
      </c>
      <c r="I19" s="276">
        <f t="shared" si="5"/>
        <v>0</v>
      </c>
      <c r="J19" s="718"/>
      <c r="K19" s="612"/>
    </row>
    <row r="20" spans="1:13" ht="15.75" customHeight="1" outlineLevel="3" x14ac:dyDescent="0.25">
      <c r="A20" s="612"/>
      <c r="B20" s="716"/>
      <c r="C20" s="612"/>
      <c r="D20" s="275">
        <v>2016</v>
      </c>
      <c r="E20" s="276">
        <f t="shared" si="3"/>
        <v>16122</v>
      </c>
      <c r="F20" s="276">
        <f>F24+F28+F32</f>
        <v>16122</v>
      </c>
      <c r="G20" s="276">
        <f>G24+G28+G32</f>
        <v>0</v>
      </c>
      <c r="H20" s="276">
        <f t="shared" si="5"/>
        <v>0</v>
      </c>
      <c r="I20" s="276">
        <f t="shared" si="5"/>
        <v>0</v>
      </c>
      <c r="J20" s="718"/>
      <c r="K20" s="612"/>
    </row>
    <row r="21" spans="1:13" ht="15.75" customHeight="1" outlineLevel="3" x14ac:dyDescent="0.25">
      <c r="A21" s="612"/>
      <c r="B21" s="716"/>
      <c r="C21" s="612"/>
      <c r="D21" s="275">
        <v>2017</v>
      </c>
      <c r="E21" s="276">
        <f t="shared" si="3"/>
        <v>10397.1</v>
      </c>
      <c r="F21" s="276">
        <f>F25+F29+F33</f>
        <v>10397.1</v>
      </c>
      <c r="G21" s="276">
        <f>G25+G29+G33</f>
        <v>0</v>
      </c>
      <c r="H21" s="276">
        <f t="shared" si="5"/>
        <v>0</v>
      </c>
      <c r="I21" s="276">
        <f t="shared" si="5"/>
        <v>0</v>
      </c>
      <c r="J21" s="719"/>
      <c r="K21" s="612"/>
    </row>
    <row r="22" spans="1:13" ht="27" customHeight="1" outlineLevel="3" x14ac:dyDescent="0.25">
      <c r="A22" s="479" t="s">
        <v>95</v>
      </c>
      <c r="B22" s="582" t="str">
        <f>'10. План 2014-2020'!B38</f>
        <v>Модернизация информационно-вычислительной сети исполнительных органов государственной власти Мурманской области</v>
      </c>
      <c r="C22" s="578" t="str">
        <f>'10. План 2014-2020'!C38</f>
        <v>2014-2020</v>
      </c>
      <c r="D22" s="70" t="s">
        <v>23</v>
      </c>
      <c r="E22" s="179">
        <f>SUM(F22:I22)</f>
        <v>18825.099999999999</v>
      </c>
      <c r="F22" s="179">
        <f>SUM(F23:F25)</f>
        <v>18825.099999999999</v>
      </c>
      <c r="G22" s="179">
        <f>SUM(G23:G25)</f>
        <v>0</v>
      </c>
      <c r="H22" s="179">
        <f>SUM(H23:H25)</f>
        <v>0</v>
      </c>
      <c r="I22" s="179">
        <f>SUM(I23:I25)</f>
        <v>0</v>
      </c>
      <c r="J22" s="582" t="str">
        <f>'10. План 2014-2020'!J38</f>
        <v>обеспечение работоспособности ИВС ИОГВ МО, приобретение и модернизация оборудования для обеспечения оптимальных условий  эксплуатации существующих и внедремых и планируемых к внедрению информационных систем и ресурсов, необходимых для автоматизации работы сотрудников ИОГВ МО</v>
      </c>
      <c r="K22" s="578" t="str">
        <f>'10. План 2014-2020'!K38</f>
        <v>Комитет по развитию информационных технологий и связи Мурманской области</v>
      </c>
    </row>
    <row r="23" spans="1:13" ht="30.75" customHeight="1" outlineLevel="3" x14ac:dyDescent="0.25">
      <c r="A23" s="480"/>
      <c r="B23" s="672"/>
      <c r="C23" s="673"/>
      <c r="D23" s="56">
        <v>2015</v>
      </c>
      <c r="E23" s="250">
        <f t="shared" si="3"/>
        <v>5080.8</v>
      </c>
      <c r="F23" s="250">
        <f>'10. План 2014-2020'!F40</f>
        <v>5080.8</v>
      </c>
      <c r="G23" s="250">
        <v>0</v>
      </c>
      <c r="H23" s="250">
        <v>0</v>
      </c>
      <c r="I23" s="250">
        <v>0</v>
      </c>
      <c r="J23" s="672"/>
      <c r="K23" s="673"/>
      <c r="L23" s="72"/>
      <c r="M23" s="71"/>
    </row>
    <row r="24" spans="1:13" ht="42.75" customHeight="1" outlineLevel="3" x14ac:dyDescent="0.25">
      <c r="A24" s="480"/>
      <c r="B24" s="672"/>
      <c r="C24" s="673"/>
      <c r="D24" s="56">
        <v>2016</v>
      </c>
      <c r="E24" s="250">
        <f t="shared" si="3"/>
        <v>9570.7999999999993</v>
      </c>
      <c r="F24" s="250">
        <f>'10. План 2014-2020'!F41</f>
        <v>9570.7999999999993</v>
      </c>
      <c r="G24" s="250">
        <v>0</v>
      </c>
      <c r="H24" s="250">
        <v>0</v>
      </c>
      <c r="I24" s="250">
        <v>0</v>
      </c>
      <c r="J24" s="672"/>
      <c r="K24" s="673"/>
      <c r="L24" s="72"/>
      <c r="M24" s="71"/>
    </row>
    <row r="25" spans="1:13" ht="39.75" customHeight="1" outlineLevel="3" x14ac:dyDescent="0.25">
      <c r="A25" s="480"/>
      <c r="B25" s="672"/>
      <c r="C25" s="673"/>
      <c r="D25" s="56">
        <v>2017</v>
      </c>
      <c r="E25" s="250">
        <f t="shared" si="3"/>
        <v>4173.5</v>
      </c>
      <c r="F25" s="250">
        <f>'10. План 2014-2020'!F42</f>
        <v>4173.5</v>
      </c>
      <c r="G25" s="250">
        <v>0</v>
      </c>
      <c r="H25" s="250">
        <v>0</v>
      </c>
      <c r="I25" s="250">
        <v>0</v>
      </c>
      <c r="J25" s="672"/>
      <c r="K25" s="579"/>
      <c r="L25" s="72"/>
      <c r="M25" s="71"/>
    </row>
    <row r="26" spans="1:13" ht="32.25" customHeight="1" outlineLevel="3" x14ac:dyDescent="0.25">
      <c r="A26" s="479" t="s">
        <v>96</v>
      </c>
      <c r="B26" s="582" t="str">
        <f>'10. План 2014-2020'!B46</f>
        <v>Оказание услуг по предоставлению каналов передачи данных между исполнительными органами государственной власти Мурманской области  и доступу к сети Интернет</v>
      </c>
      <c r="C26" s="578" t="str">
        <f>'10. План 2014-2020'!C46</f>
        <v>2014-2020</v>
      </c>
      <c r="D26" s="70" t="s">
        <v>23</v>
      </c>
      <c r="E26" s="179">
        <f>SUM(F26:I26)</f>
        <v>4114.7999999999993</v>
      </c>
      <c r="F26" s="179">
        <f>SUM(F27:F29)</f>
        <v>4114.7999999999993</v>
      </c>
      <c r="G26" s="179">
        <f>SUM(G27:G29)</f>
        <v>0</v>
      </c>
      <c r="H26" s="179">
        <f>SUM(H27:H29)</f>
        <v>0</v>
      </c>
      <c r="I26" s="179">
        <f>SUM(I27:I29)</f>
        <v>0</v>
      </c>
      <c r="J26" s="582" t="str">
        <f>'10. План 2014-2020'!J46</f>
        <v>ежегодное обеспечение функционирования цифровых каналов передачи данных, используемых при организации работы информационно-вычислительной сети исполнительных органов государственной власти Мурманской области, с пропускной способностью 100 Мбит/с и более</v>
      </c>
      <c r="K26" s="578" t="str">
        <f>'10. План 2014-2020'!K46</f>
        <v>Комитет по развитию информационных технологий и связи Мурманской области</v>
      </c>
    </row>
    <row r="27" spans="1:13" ht="24" customHeight="1" outlineLevel="3" x14ac:dyDescent="0.25">
      <c r="A27" s="480"/>
      <c r="B27" s="672"/>
      <c r="C27" s="673"/>
      <c r="D27" s="56">
        <v>2015</v>
      </c>
      <c r="E27" s="250">
        <f t="shared" si="3"/>
        <v>700</v>
      </c>
      <c r="F27" s="250">
        <f>'10. План 2014-2020'!F48</f>
        <v>700</v>
      </c>
      <c r="G27" s="250">
        <v>0</v>
      </c>
      <c r="H27" s="250">
        <v>0</v>
      </c>
      <c r="I27" s="250">
        <v>0</v>
      </c>
      <c r="J27" s="672"/>
      <c r="K27" s="673"/>
    </row>
    <row r="28" spans="1:13" ht="35.25" customHeight="1" outlineLevel="3" x14ac:dyDescent="0.25">
      <c r="A28" s="480"/>
      <c r="B28" s="672"/>
      <c r="C28" s="673"/>
      <c r="D28" s="56">
        <v>2016</v>
      </c>
      <c r="E28" s="250">
        <f t="shared" si="3"/>
        <v>1751.2</v>
      </c>
      <c r="F28" s="250">
        <f>'10. План 2014-2020'!F49</f>
        <v>1751.2</v>
      </c>
      <c r="G28" s="250">
        <v>0</v>
      </c>
      <c r="H28" s="250">
        <v>0</v>
      </c>
      <c r="I28" s="250">
        <v>0</v>
      </c>
      <c r="J28" s="672"/>
      <c r="K28" s="673"/>
    </row>
    <row r="29" spans="1:13" ht="30" customHeight="1" outlineLevel="3" x14ac:dyDescent="0.25">
      <c r="A29" s="480"/>
      <c r="B29" s="672"/>
      <c r="C29" s="579"/>
      <c r="D29" s="56">
        <v>2017</v>
      </c>
      <c r="E29" s="250">
        <f t="shared" si="3"/>
        <v>1663.6</v>
      </c>
      <c r="F29" s="250">
        <f>'10. План 2014-2020'!F50</f>
        <v>1663.6</v>
      </c>
      <c r="G29" s="250">
        <v>0</v>
      </c>
      <c r="H29" s="250">
        <v>0</v>
      </c>
      <c r="I29" s="250">
        <v>0</v>
      </c>
      <c r="J29" s="672"/>
      <c r="K29" s="579"/>
    </row>
    <row r="30" spans="1:13" ht="30.75" customHeight="1" outlineLevel="3" x14ac:dyDescent="0.25">
      <c r="A30" s="479" t="s">
        <v>97</v>
      </c>
      <c r="B30" s="582" t="str">
        <f>'10. План 2014-2020'!B54</f>
        <v>Оказание услуг по предоставлению каналов передачи данных с муниципальными образованиями Мурманской области</v>
      </c>
      <c r="C30" s="578" t="str">
        <f>'10. План 2014-2020'!C54</f>
        <v>2014-2020</v>
      </c>
      <c r="D30" s="70" t="s">
        <v>23</v>
      </c>
      <c r="E30" s="179">
        <f>SUM(F30:I30)</f>
        <v>14312</v>
      </c>
      <c r="F30" s="179">
        <f>SUM(F31:F33)</f>
        <v>14312</v>
      </c>
      <c r="G30" s="179">
        <f>SUM(G31:G33)</f>
        <v>0</v>
      </c>
      <c r="H30" s="179">
        <f>SUM(H31:H33)</f>
        <v>0</v>
      </c>
      <c r="I30" s="179">
        <f>SUM(I31:I33)</f>
        <v>0</v>
      </c>
      <c r="J30" s="582" t="str">
        <f>'10. План 2014-2020'!J54</f>
        <v>ежегодное обеспечение функционирования цифровых каналов передачи данных с муниципальными образованиями для объединения в единое информационное пространство с использованием ресурсов информационно-вычислительной сети исполнительных органов государственной власти Мурманской области</v>
      </c>
      <c r="K30" s="578" t="str">
        <f>'10. План 2014-2020'!K54</f>
        <v>Комитет по развитию информационных технологий и связи Мурманской области</v>
      </c>
    </row>
    <row r="31" spans="1:13" ht="38.25" customHeight="1" outlineLevel="3" x14ac:dyDescent="0.25">
      <c r="A31" s="480"/>
      <c r="B31" s="672"/>
      <c r="C31" s="673"/>
      <c r="D31" s="56">
        <v>2015</v>
      </c>
      <c r="E31" s="250">
        <f t="shared" si="3"/>
        <v>4952</v>
      </c>
      <c r="F31" s="250">
        <f>'10. План 2014-2020'!F56</f>
        <v>4952</v>
      </c>
      <c r="G31" s="250">
        <v>0</v>
      </c>
      <c r="H31" s="250">
        <v>0</v>
      </c>
      <c r="I31" s="250">
        <v>0</v>
      </c>
      <c r="J31" s="672"/>
      <c r="K31" s="673"/>
    </row>
    <row r="32" spans="1:13" ht="41.25" customHeight="1" outlineLevel="3" x14ac:dyDescent="0.25">
      <c r="A32" s="480"/>
      <c r="B32" s="672"/>
      <c r="C32" s="673"/>
      <c r="D32" s="56">
        <v>2016</v>
      </c>
      <c r="E32" s="250">
        <f t="shared" si="3"/>
        <v>4800</v>
      </c>
      <c r="F32" s="250">
        <f>'10. План 2014-2020'!F57</f>
        <v>4800</v>
      </c>
      <c r="G32" s="250">
        <v>0</v>
      </c>
      <c r="H32" s="250">
        <v>0</v>
      </c>
      <c r="I32" s="250">
        <v>0</v>
      </c>
      <c r="J32" s="672"/>
      <c r="K32" s="673"/>
    </row>
    <row r="33" spans="1:13" ht="47.25" customHeight="1" outlineLevel="3" x14ac:dyDescent="0.25">
      <c r="A33" s="480"/>
      <c r="B33" s="672"/>
      <c r="C33" s="673"/>
      <c r="D33" s="56">
        <v>2017</v>
      </c>
      <c r="E33" s="250">
        <f t="shared" si="3"/>
        <v>4560</v>
      </c>
      <c r="F33" s="250">
        <f>'10. План 2014-2020'!F58</f>
        <v>4560</v>
      </c>
      <c r="G33" s="250">
        <v>0</v>
      </c>
      <c r="H33" s="250">
        <v>0</v>
      </c>
      <c r="I33" s="250">
        <v>0</v>
      </c>
      <c r="J33" s="672"/>
      <c r="K33" s="673"/>
    </row>
    <row r="34" spans="1:13" ht="47.25" customHeight="1" outlineLevel="2" x14ac:dyDescent="0.25">
      <c r="A34" s="708" t="s">
        <v>37</v>
      </c>
      <c r="B34" s="710" t="str">
        <f>'10. План 2014-2020'!B62</f>
        <v>Основное мероприятие 2. Обеспечение комплексной защиты информации в информационно-вычислительной сети исполнительных органов государственной власти  Мурманской области</v>
      </c>
      <c r="C34" s="678" t="str">
        <f>'10. План 2014-2020'!C62</f>
        <v>2014-2020</v>
      </c>
      <c r="D34" s="272" t="s">
        <v>23</v>
      </c>
      <c r="E34" s="287">
        <f>SUM(F34:I34)</f>
        <v>9850.5</v>
      </c>
      <c r="F34" s="287">
        <f>SUM(F35:F37)</f>
        <v>9850.5</v>
      </c>
      <c r="G34" s="287">
        <f>SUM(G35:G37)</f>
        <v>0</v>
      </c>
      <c r="H34" s="287">
        <f>SUM(H35:H37)</f>
        <v>0</v>
      </c>
      <c r="I34" s="287">
        <f>SUM(I35:I37)</f>
        <v>0</v>
      </c>
      <c r="J34" s="712" t="str">
        <f>'10. План 2014-2020'!J62</f>
        <v>Доля автоматизированных рабочих мест сотрудников исполнительных органов государственный власти, защищенных с использованием комплексной системы защиты информации</v>
      </c>
      <c r="K34" s="678" t="str">
        <f>'10. План 2014-2020'!K62</f>
        <v xml:space="preserve">Комитет по развитию информационных технологий и связи Мурманской области, Министерство  социального развития Мурманской области </v>
      </c>
      <c r="M34" s="63"/>
    </row>
    <row r="35" spans="1:13" ht="15.75" customHeight="1" outlineLevel="3" x14ac:dyDescent="0.25">
      <c r="A35" s="709"/>
      <c r="B35" s="711"/>
      <c r="C35" s="598"/>
      <c r="D35" s="275">
        <v>2015</v>
      </c>
      <c r="E35" s="276">
        <f t="shared" si="3"/>
        <v>4670.5</v>
      </c>
      <c r="F35" s="276">
        <f>F39+F44</f>
        <v>4670.5</v>
      </c>
      <c r="G35" s="276">
        <f>G39+G44</f>
        <v>0</v>
      </c>
      <c r="H35" s="276">
        <v>0</v>
      </c>
      <c r="I35" s="276">
        <v>0</v>
      </c>
      <c r="J35" s="713"/>
      <c r="K35" s="598"/>
    </row>
    <row r="36" spans="1:13" ht="15.75" customHeight="1" outlineLevel="3" x14ac:dyDescent="0.25">
      <c r="A36" s="709"/>
      <c r="B36" s="711"/>
      <c r="C36" s="598"/>
      <c r="D36" s="275">
        <v>2016</v>
      </c>
      <c r="E36" s="276">
        <f t="shared" si="3"/>
        <v>2590</v>
      </c>
      <c r="F36" s="276">
        <f>F41+F45</f>
        <v>2590</v>
      </c>
      <c r="G36" s="276">
        <f>G41+G45</f>
        <v>0</v>
      </c>
      <c r="H36" s="276">
        <v>0</v>
      </c>
      <c r="I36" s="276">
        <v>0</v>
      </c>
      <c r="J36" s="713"/>
      <c r="K36" s="598"/>
    </row>
    <row r="37" spans="1:13" ht="30.75" customHeight="1" outlineLevel="3" x14ac:dyDescent="0.25">
      <c r="A37" s="709"/>
      <c r="B37" s="711"/>
      <c r="C37" s="598"/>
      <c r="D37" s="275">
        <v>2017</v>
      </c>
      <c r="E37" s="276">
        <f t="shared" si="3"/>
        <v>2590</v>
      </c>
      <c r="F37" s="276">
        <f>F42+F46</f>
        <v>2590</v>
      </c>
      <c r="G37" s="276">
        <f>G42+G46</f>
        <v>0</v>
      </c>
      <c r="H37" s="276">
        <v>0</v>
      </c>
      <c r="I37" s="276">
        <v>0</v>
      </c>
      <c r="J37" s="713"/>
      <c r="K37" s="598"/>
    </row>
    <row r="38" spans="1:13" ht="24.75" customHeight="1" outlineLevel="3" x14ac:dyDescent="0.25">
      <c r="A38" s="479" t="s">
        <v>167</v>
      </c>
      <c r="B38" s="582" t="str">
        <f>'10. План 2014-2020'!B70</f>
        <v xml:space="preserve">Создание комплексной системы защиты информации </v>
      </c>
      <c r="C38" s="578" t="str">
        <f>'10. План 2014-2020'!C70</f>
        <v>2014-2015</v>
      </c>
      <c r="D38" s="70" t="s">
        <v>23</v>
      </c>
      <c r="E38" s="179">
        <f>SUM(F38:I38)</f>
        <v>2870.5</v>
      </c>
      <c r="F38" s="179">
        <f>SUM(F39:F39)</f>
        <v>2870.5</v>
      </c>
      <c r="G38" s="179">
        <f>SUM(G39:G39)</f>
        <v>0</v>
      </c>
      <c r="H38" s="179">
        <f>SUM(H39:H39)</f>
        <v>0</v>
      </c>
      <c r="I38" s="179">
        <f>SUM(I39:I39)</f>
        <v>0</v>
      </c>
      <c r="J38" s="582" t="str">
        <f>'10. План 2014-2020'!J70</f>
        <v>приобретение технических средств и выполнение работ по созданию комплексной системы защиты информации</v>
      </c>
      <c r="K38" s="578" t="str">
        <f>'10. План 2014-2020'!K70</f>
        <v>Комитет по развитию информационных технологий и связи Мурманской области</v>
      </c>
    </row>
    <row r="39" spans="1:13" ht="24.75" customHeight="1" outlineLevel="3" x14ac:dyDescent="0.25">
      <c r="A39" s="481"/>
      <c r="B39" s="714"/>
      <c r="C39" s="603"/>
      <c r="D39" s="56">
        <v>2015</v>
      </c>
      <c r="E39" s="250">
        <f t="shared" si="3"/>
        <v>2870.5</v>
      </c>
      <c r="F39" s="250">
        <f>'10. План 2014-2020'!F72</f>
        <v>2870.5</v>
      </c>
      <c r="G39" s="250">
        <v>0</v>
      </c>
      <c r="H39" s="250">
        <v>0</v>
      </c>
      <c r="I39" s="250">
        <v>0</v>
      </c>
      <c r="J39" s="714"/>
      <c r="K39" s="603"/>
    </row>
    <row r="40" spans="1:13" ht="35.25" customHeight="1" outlineLevel="3" x14ac:dyDescent="0.25">
      <c r="A40" s="479" t="s">
        <v>170</v>
      </c>
      <c r="B40" s="582" t="str">
        <f>'10. План 2014-2020'!B73</f>
        <v>Обеспечение бесперебойного функционирования комплексной системы защиты информации и соответствия мер по обеспечению безопасности защищаемой информации нормативным требованиям</v>
      </c>
      <c r="C40" s="578" t="str">
        <f>'10. План 2014-2020'!C73</f>
        <v>2016-2020</v>
      </c>
      <c r="D40" s="70" t="s">
        <v>23</v>
      </c>
      <c r="E40" s="179">
        <f t="shared" ref="E40:E46" si="6">SUM(F40:I40)</f>
        <v>1580</v>
      </c>
      <c r="F40" s="179">
        <f>SUM(F41:F42)</f>
        <v>1580</v>
      </c>
      <c r="G40" s="179">
        <f>SUM(G41:G42)</f>
        <v>0</v>
      </c>
      <c r="H40" s="179">
        <f>SUM(H41:H42)</f>
        <v>0</v>
      </c>
      <c r="I40" s="179">
        <f>SUM(I41:I42)</f>
        <v>0</v>
      </c>
      <c r="J40" s="582" t="str">
        <f>'10. План 2014-2020'!J73</f>
        <v>проведение контрольных мероприятий для подтверждения соответствия используемых мер и средств защиты информации нормативным требованиям</v>
      </c>
      <c r="K40" s="578" t="str">
        <f>'10. План 2014-2020'!K73</f>
        <v>Комитет по развитию информационных технологий и связи Мурманской области</v>
      </c>
    </row>
    <row r="41" spans="1:13" ht="27" customHeight="1" outlineLevel="3" x14ac:dyDescent="0.25">
      <c r="A41" s="480"/>
      <c r="B41" s="586"/>
      <c r="C41" s="587"/>
      <c r="D41" s="56">
        <v>2016</v>
      </c>
      <c r="E41" s="250">
        <f t="shared" si="6"/>
        <v>790</v>
      </c>
      <c r="F41" s="250">
        <f>'10. План 2014-2020'!F74</f>
        <v>790</v>
      </c>
      <c r="G41" s="250">
        <v>0</v>
      </c>
      <c r="H41" s="250">
        <v>0</v>
      </c>
      <c r="I41" s="250">
        <v>0</v>
      </c>
      <c r="J41" s="586"/>
      <c r="K41" s="587"/>
    </row>
    <row r="42" spans="1:13" ht="47.25" customHeight="1" outlineLevel="3" x14ac:dyDescent="0.25">
      <c r="A42" s="480"/>
      <c r="B42" s="586"/>
      <c r="C42" s="587"/>
      <c r="D42" s="56">
        <v>2017</v>
      </c>
      <c r="E42" s="250">
        <f t="shared" si="6"/>
        <v>790</v>
      </c>
      <c r="F42" s="250">
        <f>'10. План 2014-2020'!F75</f>
        <v>790</v>
      </c>
      <c r="G42" s="250">
        <v>0</v>
      </c>
      <c r="H42" s="250">
        <v>0</v>
      </c>
      <c r="I42" s="250">
        <v>0</v>
      </c>
      <c r="J42" s="586"/>
      <c r="K42" s="587"/>
    </row>
    <row r="43" spans="1:13" ht="39.75" customHeight="1" outlineLevel="3" x14ac:dyDescent="0.25">
      <c r="A43" s="479" t="s">
        <v>171</v>
      </c>
      <c r="B43" s="582" t="str">
        <f>'10. План 2014-2020'!B79</f>
        <v>Обеспечение защиты конфиденциальной информации (персональных данных) в Министерстве социального развития Мурманской области  и  сети учреждений социальной защиты населения</v>
      </c>
      <c r="C43" s="578" t="str">
        <f>'10. План 2014-2020'!C79</f>
        <v>2016-2020</v>
      </c>
      <c r="D43" s="70" t="s">
        <v>23</v>
      </c>
      <c r="E43" s="179">
        <f t="shared" si="6"/>
        <v>5400</v>
      </c>
      <c r="F43" s="179">
        <f>SUM(F44:F46)</f>
        <v>5400</v>
      </c>
      <c r="G43" s="179">
        <f>SUM(G44:G46)</f>
        <v>0</v>
      </c>
      <c r="H43" s="179">
        <f>SUM(H44:H46)</f>
        <v>0</v>
      </c>
      <c r="I43" s="179">
        <f>SUM(I44:I46)</f>
        <v>0</v>
      </c>
      <c r="J43" s="582" t="str">
        <f>'10. План 2014-2020'!J79</f>
        <v>проведение мероприятий в Министерстве социального развития и сети учреждениях социальной защиты населения, направленных на  соответствия используемых мер и средств защиты информации нормативным требованиям</v>
      </c>
      <c r="K43" s="578" t="str">
        <f>'10. План 2014-2020'!K79</f>
        <v>Министерство социального развития Мурманской области</v>
      </c>
    </row>
    <row r="44" spans="1:13" ht="29.25" customHeight="1" outlineLevel="3" x14ac:dyDescent="0.25">
      <c r="A44" s="480"/>
      <c r="B44" s="586"/>
      <c r="C44" s="587"/>
      <c r="D44" s="56">
        <v>2015</v>
      </c>
      <c r="E44" s="250">
        <f t="shared" si="6"/>
        <v>1800</v>
      </c>
      <c r="F44" s="250">
        <f>'10. План 2014-2020'!F81</f>
        <v>1800</v>
      </c>
      <c r="G44" s="250">
        <v>0</v>
      </c>
      <c r="H44" s="250">
        <v>0</v>
      </c>
      <c r="I44" s="250">
        <v>0</v>
      </c>
      <c r="J44" s="586"/>
      <c r="K44" s="587"/>
    </row>
    <row r="45" spans="1:13" ht="30" customHeight="1" outlineLevel="3" x14ac:dyDescent="0.25">
      <c r="A45" s="480"/>
      <c r="B45" s="586"/>
      <c r="C45" s="587"/>
      <c r="D45" s="56">
        <v>2016</v>
      </c>
      <c r="E45" s="250">
        <f t="shared" si="6"/>
        <v>1800</v>
      </c>
      <c r="F45" s="250">
        <f>'10. План 2014-2020'!F82</f>
        <v>1800</v>
      </c>
      <c r="G45" s="250">
        <v>0</v>
      </c>
      <c r="H45" s="250">
        <v>0</v>
      </c>
      <c r="I45" s="250">
        <v>0</v>
      </c>
      <c r="J45" s="586"/>
      <c r="K45" s="587"/>
    </row>
    <row r="46" spans="1:13" ht="46.5" customHeight="1" outlineLevel="3" x14ac:dyDescent="0.25">
      <c r="A46" s="480"/>
      <c r="B46" s="586"/>
      <c r="C46" s="587"/>
      <c r="D46" s="56">
        <v>2017</v>
      </c>
      <c r="E46" s="250">
        <f t="shared" si="6"/>
        <v>1800</v>
      </c>
      <c r="F46" s="250">
        <f>'10. План 2014-2020'!F83</f>
        <v>1800</v>
      </c>
      <c r="G46" s="250">
        <v>0</v>
      </c>
      <c r="H46" s="250">
        <v>0</v>
      </c>
      <c r="I46" s="250">
        <v>0</v>
      </c>
      <c r="J46" s="586"/>
      <c r="K46" s="587"/>
    </row>
    <row r="47" spans="1:13" ht="45" customHeight="1" outlineLevel="1" x14ac:dyDescent="0.25">
      <c r="A47" s="604" t="s">
        <v>25</v>
      </c>
      <c r="B47" s="606" t="s">
        <v>181</v>
      </c>
      <c r="C47" s="604" t="s">
        <v>126</v>
      </c>
      <c r="D47" s="279" t="s">
        <v>23</v>
      </c>
      <c r="E47" s="288">
        <f>SUM(F47:I47)</f>
        <v>187844.6</v>
      </c>
      <c r="F47" s="288">
        <f>F51</f>
        <v>171844.6</v>
      </c>
      <c r="G47" s="288">
        <f>G51</f>
        <v>16000</v>
      </c>
      <c r="H47" s="288">
        <f>H51</f>
        <v>0</v>
      </c>
      <c r="I47" s="288">
        <f>I51</f>
        <v>0</v>
      </c>
      <c r="J47" s="703" t="s">
        <v>393</v>
      </c>
      <c r="K47" s="622" t="s">
        <v>539</v>
      </c>
    </row>
    <row r="48" spans="1:13" ht="53.25" customHeight="1" outlineLevel="2" x14ac:dyDescent="0.25">
      <c r="A48" s="605"/>
      <c r="B48" s="607"/>
      <c r="C48" s="605"/>
      <c r="D48" s="281">
        <v>2015</v>
      </c>
      <c r="E48" s="282">
        <f t="shared" ref="E48:E50" si="7">SUM(F48:I48)</f>
        <v>69288.100000000006</v>
      </c>
      <c r="F48" s="282">
        <f>'10. План 2014-2020'!F89</f>
        <v>53288.100000000006</v>
      </c>
      <c r="G48" s="282">
        <f>'10. План 2014-2020'!G89</f>
        <v>16000</v>
      </c>
      <c r="H48" s="282">
        <f>'10. План 2014-2020'!H89</f>
        <v>0</v>
      </c>
      <c r="I48" s="282">
        <f>'10. План 2014-2020'!I89</f>
        <v>0</v>
      </c>
      <c r="J48" s="704"/>
      <c r="K48" s="623"/>
    </row>
    <row r="49" spans="1:13" ht="53.25" customHeight="1" outlineLevel="2" x14ac:dyDescent="0.25">
      <c r="A49" s="605"/>
      <c r="B49" s="607"/>
      <c r="C49" s="605"/>
      <c r="D49" s="281">
        <v>2016</v>
      </c>
      <c r="E49" s="282">
        <f t="shared" si="7"/>
        <v>60735.6</v>
      </c>
      <c r="F49" s="282">
        <f>'10. План 2014-2020'!F90</f>
        <v>60735.6</v>
      </c>
      <c r="G49" s="282">
        <f>'10. План 2014-2020'!G90</f>
        <v>0</v>
      </c>
      <c r="H49" s="282">
        <f>'10. План 2014-2020'!H90</f>
        <v>0</v>
      </c>
      <c r="I49" s="282">
        <f>'10. План 2014-2020'!I90</f>
        <v>0</v>
      </c>
      <c r="J49" s="704"/>
      <c r="K49" s="623"/>
    </row>
    <row r="50" spans="1:13" ht="56.25" customHeight="1" outlineLevel="2" x14ac:dyDescent="0.25">
      <c r="A50" s="605"/>
      <c r="B50" s="607"/>
      <c r="C50" s="605"/>
      <c r="D50" s="281">
        <v>2017</v>
      </c>
      <c r="E50" s="282">
        <f t="shared" si="7"/>
        <v>57820.9</v>
      </c>
      <c r="F50" s="282">
        <f>'10. План 2014-2020'!F91</f>
        <v>57820.9</v>
      </c>
      <c r="G50" s="282">
        <f>'10. План 2014-2020'!G91</f>
        <v>0</v>
      </c>
      <c r="H50" s="282">
        <f>'10. План 2014-2020'!H91</f>
        <v>0</v>
      </c>
      <c r="I50" s="282">
        <f>'10. План 2014-2020'!I91</f>
        <v>0</v>
      </c>
      <c r="J50" s="705"/>
      <c r="K50" s="623"/>
    </row>
    <row r="51" spans="1:13" ht="48.75" customHeight="1" outlineLevel="2" x14ac:dyDescent="0.25">
      <c r="A51" s="611" t="s">
        <v>172</v>
      </c>
      <c r="B51" s="706" t="s">
        <v>230</v>
      </c>
      <c r="C51" s="611" t="s">
        <v>126</v>
      </c>
      <c r="D51" s="272" t="s">
        <v>23</v>
      </c>
      <c r="E51" s="287">
        <f>SUM(F51:I51)</f>
        <v>187844.6</v>
      </c>
      <c r="F51" s="287">
        <f>SUM(F52:F54)</f>
        <v>171844.6</v>
      </c>
      <c r="G51" s="287">
        <f>SUM(G52:G54)</f>
        <v>16000</v>
      </c>
      <c r="H51" s="287">
        <f>SUM(H52:H54)</f>
        <v>0</v>
      </c>
      <c r="I51" s="287">
        <f>SUM(I52:I54)</f>
        <v>0</v>
      </c>
      <c r="J51" s="655" t="str">
        <f>'10. План 2014-2020'!J95</f>
        <v>Доля населения, удовлетворённая информационной открытостью деятельности исполнительных органов государственной власти Мурманской области
Доступность государственных информационных систем, включенных в информационно-вычислительную сеть исполнительных органов государственной власти Мурманской области</v>
      </c>
      <c r="K51" s="626" t="s">
        <v>80</v>
      </c>
    </row>
    <row r="52" spans="1:13" ht="31.5" customHeight="1" outlineLevel="3" x14ac:dyDescent="0.25">
      <c r="A52" s="612"/>
      <c r="B52" s="707"/>
      <c r="C52" s="612"/>
      <c r="D52" s="275">
        <v>2015</v>
      </c>
      <c r="E52" s="276">
        <f t="shared" ref="E52:E54" si="8">SUM(F52:I52)</f>
        <v>69288.100000000006</v>
      </c>
      <c r="F52" s="276">
        <f>F56+F60+F64+F68+F72+F76+F80+F84+F86+F90</f>
        <v>53288.100000000006</v>
      </c>
      <c r="G52" s="276">
        <f>G56+G60+G64+G68+G72+G76+G80+G84+G86+G90</f>
        <v>16000</v>
      </c>
      <c r="H52" s="276">
        <f>H56+H60+H64+H68+H72+H76+H80+H84+H86+H90</f>
        <v>0</v>
      </c>
      <c r="I52" s="276">
        <f>I56+I60+I64+I68+I72+I76+I80+I84+I86+I90</f>
        <v>0</v>
      </c>
      <c r="J52" s="656"/>
      <c r="K52" s="627"/>
    </row>
    <row r="53" spans="1:13" ht="41.25" customHeight="1" outlineLevel="3" x14ac:dyDescent="0.25">
      <c r="A53" s="612"/>
      <c r="B53" s="707"/>
      <c r="C53" s="612"/>
      <c r="D53" s="275">
        <v>2016</v>
      </c>
      <c r="E53" s="276">
        <f t="shared" si="8"/>
        <v>60735.6</v>
      </c>
      <c r="F53" s="276">
        <f>F57+F61+F65+F69+F73+F77+F81+F87+F91</f>
        <v>60735.6</v>
      </c>
      <c r="G53" s="276"/>
      <c r="H53" s="276">
        <f>H57+H61+H65+H69+H73+H77+H81+H87+H91</f>
        <v>0</v>
      </c>
      <c r="I53" s="276">
        <f>I57+I61+I65+I69+I73+I77+I81+I87+I91</f>
        <v>0</v>
      </c>
      <c r="J53" s="656"/>
      <c r="K53" s="627"/>
      <c r="M53" s="63"/>
    </row>
    <row r="54" spans="1:13" ht="75" customHeight="1" outlineLevel="3" x14ac:dyDescent="0.25">
      <c r="A54" s="612"/>
      <c r="B54" s="707"/>
      <c r="C54" s="612"/>
      <c r="D54" s="275">
        <v>2017</v>
      </c>
      <c r="E54" s="276">
        <f t="shared" si="8"/>
        <v>57820.9</v>
      </c>
      <c r="F54" s="276">
        <f>F58+F62+F66+F70+F74+F78+F82+F88+F92</f>
        <v>57820.9</v>
      </c>
      <c r="G54" s="276">
        <f>G58+G62+G66+G70+G74+G78+G82+G88+G92+G183+G187</f>
        <v>0</v>
      </c>
      <c r="H54" s="276">
        <f>H58+H62+H66+H70+H74+H78+H82+H88+H92+H183+H187</f>
        <v>0</v>
      </c>
      <c r="I54" s="276">
        <f>I58+I62+I66+I70+I74+I78+I82+I88+I92+I183+I187</f>
        <v>0</v>
      </c>
      <c r="J54" s="656"/>
      <c r="K54" s="627"/>
    </row>
    <row r="55" spans="1:13" ht="60" customHeight="1" outlineLevel="3" x14ac:dyDescent="0.25">
      <c r="A55" s="479" t="s">
        <v>173</v>
      </c>
      <c r="B55" s="582" t="str">
        <f>'10. План 2014-2020'!B103</f>
        <v>Развитие и сопровождение системы официальных интернет-ресурсов исполнительных органов государственной власти  Мурманской области</v>
      </c>
      <c r="C55" s="578" t="str">
        <f>'10. План 2014-2020'!C103</f>
        <v>2014-2020</v>
      </c>
      <c r="D55" s="70" t="s">
        <v>23</v>
      </c>
      <c r="E55" s="179">
        <f>SUM(F55:I55)</f>
        <v>4104.3999999999996</v>
      </c>
      <c r="F55" s="179">
        <f>SUM(F56:F58)</f>
        <v>4104.3999999999996</v>
      </c>
      <c r="G55" s="179">
        <f>SUM(G56:G58)</f>
        <v>0</v>
      </c>
      <c r="H55" s="179">
        <f>SUM(H56:H58)</f>
        <v>0</v>
      </c>
      <c r="I55" s="179">
        <f>SUM(I56:I58)</f>
        <v>0</v>
      </c>
      <c r="J55" s="582" t="str">
        <f>'10. План 2014-2020'!J103</f>
        <v>техническая поддержка и сопровождение системы официальных интернет-ресурсов ИОГВ Мурманской области, формирования централизованной системы управления контентом официальных и тематических интернет-ресурсов, ежегодное продление лицензии системы управления контентом, доработка системы в соответствие с требованиями федерального законодательства, внедрение интернет-сервисов повышающих открытость ИОГВ</v>
      </c>
      <c r="K55" s="578" t="str">
        <f>'10. План 2014-2020'!K103</f>
        <v>Комитет по развитию информационных технологий и связи Мурманской области</v>
      </c>
    </row>
    <row r="56" spans="1:13" ht="15.75" customHeight="1" outlineLevel="3" x14ac:dyDescent="0.25">
      <c r="A56" s="480"/>
      <c r="B56" s="699"/>
      <c r="C56" s="701"/>
      <c r="D56" s="56">
        <v>2015</v>
      </c>
      <c r="E56" s="250">
        <f t="shared" ref="E56:E62" si="9">SUM(F56:I56)</f>
        <v>1558.8</v>
      </c>
      <c r="F56" s="250">
        <f>'10. План 2014-2020'!F105</f>
        <v>1558.8</v>
      </c>
      <c r="G56" s="250">
        <v>0</v>
      </c>
      <c r="H56" s="250">
        <v>0</v>
      </c>
      <c r="I56" s="250">
        <v>0</v>
      </c>
      <c r="J56" s="699"/>
      <c r="K56" s="701"/>
      <c r="M56" s="68"/>
    </row>
    <row r="57" spans="1:13" ht="15.75" customHeight="1" outlineLevel="3" x14ac:dyDescent="0.25">
      <c r="A57" s="480"/>
      <c r="B57" s="699"/>
      <c r="C57" s="701"/>
      <c r="D57" s="56">
        <v>2016</v>
      </c>
      <c r="E57" s="250">
        <f t="shared" si="9"/>
        <v>1302.5999999999999</v>
      </c>
      <c r="F57" s="250">
        <f>'10. План 2014-2020'!F106</f>
        <v>1302.5999999999999</v>
      </c>
      <c r="G57" s="250">
        <v>0</v>
      </c>
      <c r="H57" s="250">
        <v>0</v>
      </c>
      <c r="I57" s="250">
        <v>0</v>
      </c>
      <c r="J57" s="699"/>
      <c r="K57" s="701"/>
      <c r="M57" s="68"/>
    </row>
    <row r="58" spans="1:13" ht="28.5" customHeight="1" outlineLevel="3" x14ac:dyDescent="0.25">
      <c r="A58" s="480"/>
      <c r="B58" s="700"/>
      <c r="C58" s="702"/>
      <c r="D58" s="56">
        <v>2017</v>
      </c>
      <c r="E58" s="250">
        <f t="shared" si="9"/>
        <v>1243</v>
      </c>
      <c r="F58" s="250">
        <f>'10. План 2014-2020'!F107</f>
        <v>1243</v>
      </c>
      <c r="G58" s="250">
        <v>0</v>
      </c>
      <c r="H58" s="250">
        <v>0</v>
      </c>
      <c r="I58" s="250">
        <v>0</v>
      </c>
      <c r="J58" s="700"/>
      <c r="K58" s="702"/>
    </row>
    <row r="59" spans="1:13" ht="36" customHeight="1" outlineLevel="3" x14ac:dyDescent="0.25">
      <c r="A59" s="479" t="s">
        <v>174</v>
      </c>
      <c r="B59" s="582" t="str">
        <f>'10. План 2014-2020'!B111</f>
        <v>Предоставление доступа исполнительным органам государственной власти Мурманской области к справочно-правовой и статистической информации</v>
      </c>
      <c r="C59" s="578" t="str">
        <f>'10. План 2014-2020'!C111</f>
        <v>2014-2020</v>
      </c>
      <c r="D59" s="70" t="s">
        <v>23</v>
      </c>
      <c r="E59" s="179">
        <f>SUM(F59:I59)</f>
        <v>7119</v>
      </c>
      <c r="F59" s="179">
        <f>SUM(F60:F62)</f>
        <v>7119</v>
      </c>
      <c r="G59" s="179">
        <f>SUM(G60:G62)</f>
        <v>0</v>
      </c>
      <c r="H59" s="179">
        <f>SUM(H60:H62)</f>
        <v>0</v>
      </c>
      <c r="I59" s="179">
        <f>SUM(I60:I62)</f>
        <v>0</v>
      </c>
      <c r="J59" s="582" t="str">
        <f>'10. План 2014-2020'!J111</f>
        <v>обеспечение ИОГВ Мурманской области ежедневно обновляемыми базами справочно-правовой информации с использованием экземпляров справочно-правовой системы, обеспечение ИОГВ платными информационно-статистическими материалами, характеризующими социально-экономическое положение Мурманской области</v>
      </c>
      <c r="K59" s="578" t="str">
        <f>'10. План 2014-2020'!K111</f>
        <v>Комитет по развитию информационных технологий и связи Мурманской области</v>
      </c>
    </row>
    <row r="60" spans="1:13" ht="18.75" customHeight="1" outlineLevel="3" x14ac:dyDescent="0.25">
      <c r="A60" s="480"/>
      <c r="B60" s="699"/>
      <c r="C60" s="701"/>
      <c r="D60" s="56">
        <v>2015</v>
      </c>
      <c r="E60" s="250">
        <f t="shared" si="9"/>
        <v>2199</v>
      </c>
      <c r="F60" s="250">
        <f>'10. План 2014-2020'!F113</f>
        <v>2199</v>
      </c>
      <c r="G60" s="250">
        <f>'10. План 2014-2020'!G113</f>
        <v>0</v>
      </c>
      <c r="H60" s="250">
        <f>'10. План 2014-2020'!H113</f>
        <v>0</v>
      </c>
      <c r="I60" s="250">
        <f>'10. План 2014-2020'!I113</f>
        <v>0</v>
      </c>
      <c r="J60" s="699"/>
      <c r="K60" s="701"/>
    </row>
    <row r="61" spans="1:13" ht="18.75" customHeight="1" outlineLevel="3" x14ac:dyDescent="0.25">
      <c r="A61" s="480"/>
      <c r="B61" s="699"/>
      <c r="C61" s="701"/>
      <c r="D61" s="56">
        <v>2016</v>
      </c>
      <c r="E61" s="250">
        <f t="shared" si="9"/>
        <v>2370</v>
      </c>
      <c r="F61" s="250">
        <f>'10. План 2014-2020'!F114</f>
        <v>2370</v>
      </c>
      <c r="G61" s="250">
        <f>'10. План 2014-2020'!G114</f>
        <v>0</v>
      </c>
      <c r="H61" s="250">
        <f>'10. План 2014-2020'!H114</f>
        <v>0</v>
      </c>
      <c r="I61" s="250">
        <f>'10. План 2014-2020'!I114</f>
        <v>0</v>
      </c>
      <c r="J61" s="699"/>
      <c r="K61" s="701"/>
    </row>
    <row r="62" spans="1:13" ht="18.75" customHeight="1" outlineLevel="3" x14ac:dyDescent="0.25">
      <c r="A62" s="480"/>
      <c r="B62" s="700"/>
      <c r="C62" s="702"/>
      <c r="D62" s="56">
        <v>2017</v>
      </c>
      <c r="E62" s="250">
        <f t="shared" si="9"/>
        <v>2550</v>
      </c>
      <c r="F62" s="250">
        <f>'10. План 2014-2020'!F115</f>
        <v>2550</v>
      </c>
      <c r="G62" s="250">
        <f>'10. План 2014-2020'!G115</f>
        <v>0</v>
      </c>
      <c r="H62" s="250">
        <f>'10. План 2014-2020'!H115</f>
        <v>0</v>
      </c>
      <c r="I62" s="250">
        <f>'10. План 2014-2020'!I115</f>
        <v>0</v>
      </c>
      <c r="J62" s="700"/>
      <c r="K62" s="702"/>
    </row>
    <row r="63" spans="1:13" ht="22.5" customHeight="1" outlineLevel="3" x14ac:dyDescent="0.25">
      <c r="A63" s="479" t="s">
        <v>175</v>
      </c>
      <c r="B63" s="695" t="str">
        <f>'10. План 2014-2020'!B119</f>
        <v>Перевод государственных и муниципальных услуг в электронный вид, включая развитие системы межведомственного электронного взаимодействия для обмена сведениями</v>
      </c>
      <c r="C63" s="697" t="str">
        <f>'10. План 2014-2020'!C119</f>
        <v>2014-2020</v>
      </c>
      <c r="D63" s="70" t="s">
        <v>23</v>
      </c>
      <c r="E63" s="179">
        <f>SUM(F63:I63)</f>
        <v>71448.200000000012</v>
      </c>
      <c r="F63" s="179">
        <f>SUM(F64:F66)</f>
        <v>65448.200000000004</v>
      </c>
      <c r="G63" s="179">
        <f>SUM(G64:G66)</f>
        <v>6000</v>
      </c>
      <c r="H63" s="179">
        <f>SUM(H64:H66)</f>
        <v>0</v>
      </c>
      <c r="I63" s="179">
        <f>SUM(I64:I66)</f>
        <v>0</v>
      </c>
      <c r="J63" s="695" t="str">
        <f>'10. План 2014-2020'!J119</f>
        <v>перевод государственных услуг в электронный вид, модернизация базовых информационых ресурсов, обеспечивающих межведомственое взаимодействие</v>
      </c>
      <c r="K63" s="697" t="str">
        <f>'10. План 2014-2020'!K119</f>
        <v>Комитет по развитию информационных технологий и связи Мурманской области</v>
      </c>
    </row>
    <row r="64" spans="1:13" ht="19.5" customHeight="1" outlineLevel="3" x14ac:dyDescent="0.25">
      <c r="A64" s="480"/>
      <c r="B64" s="696"/>
      <c r="C64" s="698"/>
      <c r="D64" s="56">
        <v>2015</v>
      </c>
      <c r="E64" s="250">
        <f t="shared" ref="E64:E92" si="10">SUM(F64:I64)</f>
        <v>28747.5</v>
      </c>
      <c r="F64" s="250">
        <f>'10. План 2014-2020'!F121</f>
        <v>22747.5</v>
      </c>
      <c r="G64" s="250">
        <f>'10. План 2014-2020'!G121</f>
        <v>6000</v>
      </c>
      <c r="H64" s="250">
        <f>'10. План 2014-2020'!H121</f>
        <v>0</v>
      </c>
      <c r="I64" s="250">
        <f>'10. План 2014-2020'!I121</f>
        <v>0</v>
      </c>
      <c r="J64" s="696"/>
      <c r="K64" s="698"/>
    </row>
    <row r="65" spans="1:11" ht="19.5" customHeight="1" outlineLevel="3" x14ac:dyDescent="0.25">
      <c r="A65" s="480"/>
      <c r="B65" s="696"/>
      <c r="C65" s="698"/>
      <c r="D65" s="56">
        <v>2016</v>
      </c>
      <c r="E65" s="250">
        <f t="shared" si="10"/>
        <v>21897.8</v>
      </c>
      <c r="F65" s="250">
        <f>'10. План 2014-2020'!F122</f>
        <v>21897.8</v>
      </c>
      <c r="G65" s="250">
        <f>'10. План 2014-2020'!G122</f>
        <v>0</v>
      </c>
      <c r="H65" s="250">
        <f>'10. План 2014-2020'!H122</f>
        <v>0</v>
      </c>
      <c r="I65" s="250">
        <f>'10. План 2014-2020'!I122</f>
        <v>0</v>
      </c>
      <c r="J65" s="696"/>
      <c r="K65" s="698"/>
    </row>
    <row r="66" spans="1:11" ht="19.5" customHeight="1" outlineLevel="3" x14ac:dyDescent="0.25">
      <c r="A66" s="480"/>
      <c r="B66" s="696"/>
      <c r="C66" s="698"/>
      <c r="D66" s="56">
        <v>2017</v>
      </c>
      <c r="E66" s="250">
        <f t="shared" si="10"/>
        <v>20802.900000000001</v>
      </c>
      <c r="F66" s="250">
        <f>'10. План 2014-2020'!F123</f>
        <v>20802.900000000001</v>
      </c>
      <c r="G66" s="250">
        <f>'10. План 2014-2020'!G123</f>
        <v>0</v>
      </c>
      <c r="H66" s="250">
        <f>'10. План 2014-2020'!H123</f>
        <v>0</v>
      </c>
      <c r="I66" s="250">
        <f>'10. План 2014-2020'!I123</f>
        <v>0</v>
      </c>
      <c r="J66" s="696"/>
      <c r="K66" s="698"/>
    </row>
    <row r="67" spans="1:11" ht="75" customHeight="1" outlineLevel="3" x14ac:dyDescent="0.25">
      <c r="A67" s="479" t="s">
        <v>176</v>
      </c>
      <c r="B67" s="671" t="str">
        <f>'10. План 2014-2020'!B127</f>
        <v>Модернизация, эксплуатация  и сопровождение  автоматизированных информационных систем для предоставления государственных и муниципальных услуг в сфере образования и науки в электронном виде</v>
      </c>
      <c r="C67" s="574" t="str">
        <f>'10. План 2014-2020'!C127</f>
        <v>2014-2020</v>
      </c>
      <c r="D67" s="70" t="s">
        <v>23</v>
      </c>
      <c r="E67" s="179">
        <f>SUM(F67:I67)</f>
        <v>54426.6</v>
      </c>
      <c r="F67" s="179">
        <f>SUM(F68:F70)</f>
        <v>44426.6</v>
      </c>
      <c r="G67" s="179">
        <f>SUM(G68:G70)</f>
        <v>10000</v>
      </c>
      <c r="H67" s="179">
        <f>SUM(H68:H70)</f>
        <v>0</v>
      </c>
      <c r="I67" s="179">
        <f>SUM(I68:I70)</f>
        <v>0</v>
      </c>
      <c r="J67" s="671" t="str">
        <f>'10. План 2014-2020'!J127</f>
        <v>эксплуатация и сопровождение автоматизированных информационных систем "Электронный детский сад","Электронная кола","Дополнительное образование"; перевод образовательных услуг в электронный вид;
модернизация, эксплуатация и сопровождение регионального сегмента единой федеральной межведомственной системы учета контингента обучающихся по основным образовательным программам и дополнительным общеобразовательным программам в Мурманской области, включая интеграцию с федеральным сегментом</v>
      </c>
      <c r="K67" s="574" t="str">
        <f>'10. План 2014-2020'!K127</f>
        <v>Министерство образования и науки Мурманской области;
ГАОУ МО СПО "МКЭИТ"</v>
      </c>
    </row>
    <row r="68" spans="1:11" ht="27" customHeight="1" outlineLevel="3" x14ac:dyDescent="0.25">
      <c r="A68" s="480"/>
      <c r="B68" s="672"/>
      <c r="C68" s="673"/>
      <c r="D68" s="56">
        <v>2015</v>
      </c>
      <c r="E68" s="250">
        <f t="shared" si="10"/>
        <v>19827.400000000001</v>
      </c>
      <c r="F68" s="76">
        <f>'10. План 2014-2020'!F129</f>
        <v>9827.4</v>
      </c>
      <c r="G68" s="76">
        <f>'10. План 2014-2020'!G129</f>
        <v>10000</v>
      </c>
      <c r="H68" s="76">
        <f>'10. План 2014-2020'!H129</f>
        <v>0</v>
      </c>
      <c r="I68" s="76">
        <f>'10. План 2014-2020'!I129</f>
        <v>0</v>
      </c>
      <c r="J68" s="672"/>
      <c r="K68" s="673"/>
    </row>
    <row r="69" spans="1:11" ht="23.25" customHeight="1" outlineLevel="3" x14ac:dyDescent="0.25">
      <c r="A69" s="480"/>
      <c r="B69" s="672"/>
      <c r="C69" s="673"/>
      <c r="D69" s="56">
        <v>2016</v>
      </c>
      <c r="E69" s="250">
        <f t="shared" si="10"/>
        <v>17797.099999999999</v>
      </c>
      <c r="F69" s="76">
        <f>'10. План 2014-2020'!F130</f>
        <v>17797.099999999999</v>
      </c>
      <c r="G69" s="76">
        <f>'10. План 2014-2020'!G130</f>
        <v>0</v>
      </c>
      <c r="H69" s="76">
        <f>'10. План 2014-2020'!H130</f>
        <v>0</v>
      </c>
      <c r="I69" s="76">
        <f>'10. План 2014-2020'!I130</f>
        <v>0</v>
      </c>
      <c r="J69" s="672"/>
      <c r="K69" s="673"/>
    </row>
    <row r="70" spans="1:11" ht="23.25" customHeight="1" outlineLevel="3" x14ac:dyDescent="0.25">
      <c r="A70" s="480"/>
      <c r="B70" s="672"/>
      <c r="C70" s="673"/>
      <c r="D70" s="56">
        <v>2017</v>
      </c>
      <c r="E70" s="250">
        <f t="shared" si="10"/>
        <v>16802.099999999999</v>
      </c>
      <c r="F70" s="76">
        <f>'10. План 2014-2020'!F131</f>
        <v>16802.099999999999</v>
      </c>
      <c r="G70" s="76">
        <f>'10. План 2014-2020'!G131</f>
        <v>0</v>
      </c>
      <c r="H70" s="76">
        <f>'10. План 2014-2020'!H131</f>
        <v>0</v>
      </c>
      <c r="I70" s="76">
        <f>'10. План 2014-2020'!I131</f>
        <v>0</v>
      </c>
      <c r="J70" s="672"/>
      <c r="K70" s="673"/>
    </row>
    <row r="71" spans="1:11" ht="33" customHeight="1" outlineLevel="3" x14ac:dyDescent="0.25">
      <c r="A71" s="479" t="s">
        <v>177</v>
      </c>
      <c r="B71" s="582" t="str">
        <f>'10. План 2014-2020'!B135</f>
        <v>Развитие и сопровождение единой автоматизированной информационной системы ЗАГС Мурманской области (АИС ЗАГС)</v>
      </c>
      <c r="C71" s="578" t="str">
        <f>'10. План 2014-2020'!C135</f>
        <v>2014-2020</v>
      </c>
      <c r="D71" s="70" t="s">
        <v>23</v>
      </c>
      <c r="E71" s="179">
        <f>SUM(F71:I71)</f>
        <v>7331.7999999999993</v>
      </c>
      <c r="F71" s="179">
        <f>SUM(F72:F74)</f>
        <v>7331.7999999999993</v>
      </c>
      <c r="G71" s="179">
        <f>SUM(G72:G74)</f>
        <v>0</v>
      </c>
      <c r="H71" s="179">
        <f>SUM(H72:H74)</f>
        <v>0</v>
      </c>
      <c r="I71" s="179">
        <f>SUM(I72:I74)</f>
        <v>0</v>
      </c>
      <c r="J71" s="582" t="str">
        <f>'10. План 2014-2020'!J135</f>
        <v xml:space="preserve">эксплуатация и сопровождение программного обеспечения единой автоматизированной информационной системы ЗАГС Мурманской области, в том числе приобретение услуг по предоставлению и поддержке цифровых каналов передачи данных, услуг по техническому сопровождению защищенной сети, аттестация ЕАИС ЗАГС </v>
      </c>
      <c r="K71" s="578" t="str">
        <f>'10. План 2014-2020'!K135</f>
        <v>Министерство юстиции  Мурманской области</v>
      </c>
    </row>
    <row r="72" spans="1:11" ht="15.75" customHeight="1" outlineLevel="3" x14ac:dyDescent="0.25">
      <c r="A72" s="480"/>
      <c r="B72" s="672"/>
      <c r="C72" s="673"/>
      <c r="D72" s="56">
        <v>2015</v>
      </c>
      <c r="E72" s="250">
        <f t="shared" si="10"/>
        <v>1991.6</v>
      </c>
      <c r="F72" s="250">
        <f>'10. План 2014-2020'!F137</f>
        <v>1991.6</v>
      </c>
      <c r="G72" s="250">
        <f>'10. План 2014-2020'!G137</f>
        <v>0</v>
      </c>
      <c r="H72" s="250">
        <f>'10. План 2014-2020'!H137</f>
        <v>0</v>
      </c>
      <c r="I72" s="250">
        <f>'10. План 2014-2020'!I137</f>
        <v>0</v>
      </c>
      <c r="J72" s="672"/>
      <c r="K72" s="673"/>
    </row>
    <row r="73" spans="1:11" ht="15.75" customHeight="1" outlineLevel="3" x14ac:dyDescent="0.25">
      <c r="A73" s="480"/>
      <c r="B73" s="672"/>
      <c r="C73" s="673"/>
      <c r="D73" s="56">
        <v>2016</v>
      </c>
      <c r="E73" s="250">
        <f t="shared" si="10"/>
        <v>2709.6</v>
      </c>
      <c r="F73" s="250">
        <f>'10. План 2014-2020'!F138</f>
        <v>2709.6</v>
      </c>
      <c r="G73" s="250">
        <f>'10. План 2014-2020'!G138</f>
        <v>0</v>
      </c>
      <c r="H73" s="250">
        <f>'10. План 2014-2020'!H138</f>
        <v>0</v>
      </c>
      <c r="I73" s="250">
        <f>'10. План 2014-2020'!I138</f>
        <v>0</v>
      </c>
      <c r="J73" s="672"/>
      <c r="K73" s="673"/>
    </row>
    <row r="74" spans="1:11" ht="36" customHeight="1" outlineLevel="3" x14ac:dyDescent="0.25">
      <c r="A74" s="480"/>
      <c r="B74" s="672"/>
      <c r="C74" s="673"/>
      <c r="D74" s="56">
        <v>2017</v>
      </c>
      <c r="E74" s="250">
        <f t="shared" si="10"/>
        <v>2630.6</v>
      </c>
      <c r="F74" s="250">
        <f>'10. План 2014-2020'!F139</f>
        <v>2630.6</v>
      </c>
      <c r="G74" s="250">
        <f>'10. План 2014-2020'!G139</f>
        <v>0</v>
      </c>
      <c r="H74" s="250">
        <f>'10. План 2014-2020'!H139</f>
        <v>0</v>
      </c>
      <c r="I74" s="250">
        <f>'10. План 2014-2020'!I139</f>
        <v>0</v>
      </c>
      <c r="J74" s="672"/>
      <c r="K74" s="673"/>
    </row>
    <row r="75" spans="1:11" ht="41.25" customHeight="1" outlineLevel="3" x14ac:dyDescent="0.25">
      <c r="A75" s="479" t="s">
        <v>178</v>
      </c>
      <c r="B75" s="582" t="str">
        <f>'10. План 2014-2020'!B143</f>
        <v>Сопровождение автоматизированных рабочих мест АРМ «Муниципал» в рамках подсистемы нормативных правовых актов единой системы информационно-телекоммуникационного обеспечения Российской Федерации</v>
      </c>
      <c r="C75" s="578" t="str">
        <f>'10. План 2014-2020'!C143</f>
        <v>2014-2020</v>
      </c>
      <c r="D75" s="70" t="s">
        <v>23</v>
      </c>
      <c r="E75" s="179">
        <f>SUM(F75:I75)</f>
        <v>1368</v>
      </c>
      <c r="F75" s="179">
        <f>SUM(F76:F78)</f>
        <v>1368</v>
      </c>
      <c r="G75" s="179">
        <f>SUM(G76:G78)</f>
        <v>0</v>
      </c>
      <c r="H75" s="179">
        <f>SUM(H76:H78)</f>
        <v>0</v>
      </c>
      <c r="I75" s="179">
        <f>SUM(I76:I78)</f>
        <v>0</v>
      </c>
      <c r="J75" s="582" t="str">
        <f>'10. План 2014-2020'!J143</f>
        <v>предоставление органам местного самоуправления субсидии из областного бюджета на техническое сопровождение программы автоматизированного рабочего места «Муниципал»</v>
      </c>
      <c r="K75" s="578" t="str">
        <f>'10. План 2014-2020'!K143</f>
        <v>Министерство юстиции  Мурманской области</v>
      </c>
    </row>
    <row r="76" spans="1:11" ht="15.75" customHeight="1" outlineLevel="3" x14ac:dyDescent="0.25">
      <c r="A76" s="480"/>
      <c r="B76" s="672"/>
      <c r="C76" s="673"/>
      <c r="D76" s="56">
        <v>2015</v>
      </c>
      <c r="E76" s="250">
        <f t="shared" si="10"/>
        <v>456</v>
      </c>
      <c r="F76" s="250">
        <f>'10. План 2014-2020'!F145</f>
        <v>456</v>
      </c>
      <c r="G76" s="250">
        <f>'10. План 2014-2020'!G145</f>
        <v>0</v>
      </c>
      <c r="H76" s="250">
        <f>'10. План 2014-2020'!H145</f>
        <v>0</v>
      </c>
      <c r="I76" s="250">
        <f>'10. План 2014-2020'!I145</f>
        <v>0</v>
      </c>
      <c r="J76" s="672"/>
      <c r="K76" s="673"/>
    </row>
    <row r="77" spans="1:11" ht="15.75" customHeight="1" outlineLevel="3" x14ac:dyDescent="0.25">
      <c r="A77" s="480"/>
      <c r="B77" s="672"/>
      <c r="C77" s="673"/>
      <c r="D77" s="56">
        <v>2016</v>
      </c>
      <c r="E77" s="250">
        <f>SUM(F77:I77)</f>
        <v>456</v>
      </c>
      <c r="F77" s="250">
        <f>'10. План 2014-2020'!F146</f>
        <v>456</v>
      </c>
      <c r="G77" s="250">
        <f>'10. План 2014-2020'!G146</f>
        <v>0</v>
      </c>
      <c r="H77" s="250">
        <f>'10. План 2014-2020'!H146</f>
        <v>0</v>
      </c>
      <c r="I77" s="250">
        <f>'10. План 2014-2020'!I146</f>
        <v>0</v>
      </c>
      <c r="J77" s="672"/>
      <c r="K77" s="673"/>
    </row>
    <row r="78" spans="1:11" ht="40.5" customHeight="1" outlineLevel="3" x14ac:dyDescent="0.25">
      <c r="A78" s="480"/>
      <c r="B78" s="672"/>
      <c r="C78" s="673"/>
      <c r="D78" s="56">
        <v>2017</v>
      </c>
      <c r="E78" s="250">
        <f>SUM(F78:I78)</f>
        <v>456</v>
      </c>
      <c r="F78" s="250">
        <f>'10. План 2014-2020'!F147</f>
        <v>456</v>
      </c>
      <c r="G78" s="250">
        <f>'10. План 2014-2020'!G147</f>
        <v>0</v>
      </c>
      <c r="H78" s="250">
        <f>'10. План 2014-2020'!H147</f>
        <v>0</v>
      </c>
      <c r="I78" s="250">
        <f>'10. План 2014-2020'!I147</f>
        <v>0</v>
      </c>
      <c r="J78" s="672"/>
      <c r="K78" s="673"/>
    </row>
    <row r="79" spans="1:11" ht="37.5" customHeight="1" outlineLevel="3" x14ac:dyDescent="0.25">
      <c r="A79" s="479" t="s">
        <v>179</v>
      </c>
      <c r="B79" s="671" t="str">
        <f>'10. План 2014-2020'!B151</f>
        <v>Разработка, сопровождение и развитие автоматизированной информационной системы "Электронный социальный регистр населения Мурманской области"</v>
      </c>
      <c r="C79" s="574" t="str">
        <f>'10. План 2014-2020'!C151</f>
        <v>2014-2020</v>
      </c>
      <c r="D79" s="70" t="s">
        <v>23</v>
      </c>
      <c r="E79" s="179">
        <f>SUM(F79:I79)</f>
        <v>5463.3</v>
      </c>
      <c r="F79" s="179">
        <f>SUM(F80:F82)</f>
        <v>5463.3</v>
      </c>
      <c r="G79" s="179">
        <f>SUM(G80:G82)</f>
        <v>0</v>
      </c>
      <c r="H79" s="179">
        <f>SUM(H80:H82)</f>
        <v>0</v>
      </c>
      <c r="I79" s="179">
        <f>SUM(I80:I82)</f>
        <v>0</v>
      </c>
      <c r="J79" s="671" t="str">
        <f>'10. План 2014-2020'!J151</f>
        <v>cопровождение и развитие  АИС «Электронный социальный регистр населения Мурманской области» (автоматизация процессов предоставления мер социальной поддержки, перевод в электронный вид и поддержка в актульном состоянии 44 наиболее востребованных  услуг социальной сферы , внедрение и поддержка функционала использования системы межведомственного электронного взаимодействия)</v>
      </c>
      <c r="K79" s="574" t="str">
        <f>'10. План 2014-2020'!K151</f>
        <v>Министерство социального развития Мурманской области</v>
      </c>
    </row>
    <row r="80" spans="1:11" ht="30.75" customHeight="1" outlineLevel="3" x14ac:dyDescent="0.25">
      <c r="A80" s="480"/>
      <c r="B80" s="672"/>
      <c r="C80" s="673"/>
      <c r="D80" s="56">
        <v>2015</v>
      </c>
      <c r="E80" s="250">
        <f t="shared" si="10"/>
        <v>1743.3</v>
      </c>
      <c r="F80" s="250">
        <f>'10. План 2014-2020'!F153</f>
        <v>1743.3</v>
      </c>
      <c r="G80" s="250">
        <f>'10. План 2014-2020'!G153</f>
        <v>0</v>
      </c>
      <c r="H80" s="250">
        <f>'10. План 2014-2020'!H153</f>
        <v>0</v>
      </c>
      <c r="I80" s="250">
        <f>'10. План 2014-2020'!I153</f>
        <v>0</v>
      </c>
      <c r="J80" s="672"/>
      <c r="K80" s="673"/>
    </row>
    <row r="81" spans="1:13" ht="39" customHeight="1" outlineLevel="3" x14ac:dyDescent="0.25">
      <c r="A81" s="480"/>
      <c r="B81" s="672"/>
      <c r="C81" s="673"/>
      <c r="D81" s="56">
        <v>2016</v>
      </c>
      <c r="E81" s="250">
        <f t="shared" si="10"/>
        <v>1860</v>
      </c>
      <c r="F81" s="250">
        <f>'10. План 2014-2020'!F154</f>
        <v>1860</v>
      </c>
      <c r="G81" s="250">
        <f>'10. План 2014-2020'!G154</f>
        <v>0</v>
      </c>
      <c r="H81" s="250">
        <f>'10. План 2014-2020'!H154</f>
        <v>0</v>
      </c>
      <c r="I81" s="250">
        <f>'10. План 2014-2020'!I154</f>
        <v>0</v>
      </c>
      <c r="J81" s="672"/>
      <c r="K81" s="673"/>
    </row>
    <row r="82" spans="1:13" ht="29.25" customHeight="1" outlineLevel="3" x14ac:dyDescent="0.25">
      <c r="A82" s="480"/>
      <c r="B82" s="672"/>
      <c r="C82" s="673"/>
      <c r="D82" s="56">
        <v>2017</v>
      </c>
      <c r="E82" s="250">
        <f t="shared" si="10"/>
        <v>1860</v>
      </c>
      <c r="F82" s="250">
        <f>'10. План 2014-2020'!F155</f>
        <v>1860</v>
      </c>
      <c r="G82" s="250">
        <f>'10. План 2014-2020'!G155</f>
        <v>0</v>
      </c>
      <c r="H82" s="250">
        <f>'10. План 2014-2020'!H155</f>
        <v>0</v>
      </c>
      <c r="I82" s="250">
        <f>'10. План 2014-2020'!I155</f>
        <v>0</v>
      </c>
      <c r="J82" s="672"/>
      <c r="K82" s="673"/>
    </row>
    <row r="83" spans="1:13" ht="58.5" customHeight="1" outlineLevel="3" x14ac:dyDescent="0.25">
      <c r="A83" s="479" t="s">
        <v>13</v>
      </c>
      <c r="B83" s="582" t="str">
        <f>'10. План 2014-2020'!B159</f>
        <v xml:space="preserve">Разработка, сопровождение и развитие аналитической системы оценки и прогнозирования средств, направленных на меры социальной поддержки населения </v>
      </c>
      <c r="C83" s="578" t="str">
        <f>'10. План 2014-2020'!C159</f>
        <v>2014-2015</v>
      </c>
      <c r="D83" s="70" t="s">
        <v>23</v>
      </c>
      <c r="E83" s="179">
        <f>SUM(F83:I83)</f>
        <v>387.8</v>
      </c>
      <c r="F83" s="179">
        <f>SUM(F84:F84)</f>
        <v>387.8</v>
      </c>
      <c r="G83" s="179">
        <f>SUM(G84:G84)</f>
        <v>0</v>
      </c>
      <c r="H83" s="179">
        <f>SUM(H84:H84)</f>
        <v>0</v>
      </c>
      <c r="I83" s="179">
        <f>SUM(I84:I84)</f>
        <v>0</v>
      </c>
      <c r="J83" s="582" t="str">
        <f>'10. План 2014-2020'!J159</f>
        <v>услуги по разработке, сопровождению и развитию  программного комплекса аналитической системы оценки и прогнозирования средств, направленных на меры социальной поддержки населения, на основе баз данных автоматизированной системы «Электронный социальный регистр населения Мурманской области»</v>
      </c>
      <c r="K83" s="578" t="str">
        <f>'10. План 2014-2020'!K159</f>
        <v>Министерство социального развития Мурманской области,</v>
      </c>
    </row>
    <row r="84" spans="1:13" ht="49.5" customHeight="1" outlineLevel="3" x14ac:dyDescent="0.25">
      <c r="A84" s="480"/>
      <c r="B84" s="672"/>
      <c r="C84" s="673"/>
      <c r="D84" s="56">
        <v>2015</v>
      </c>
      <c r="E84" s="250">
        <f t="shared" si="10"/>
        <v>387.8</v>
      </c>
      <c r="F84" s="250">
        <f>'10. План 2014-2020'!F161</f>
        <v>387.8</v>
      </c>
      <c r="G84" s="250">
        <f>'10. План 2014-2020'!G161</f>
        <v>0</v>
      </c>
      <c r="H84" s="250">
        <f>'10. План 2014-2020'!H161</f>
        <v>0</v>
      </c>
      <c r="I84" s="250">
        <f>'10. План 2014-2020'!I161</f>
        <v>0</v>
      </c>
      <c r="J84" s="672"/>
      <c r="K84" s="673"/>
    </row>
    <row r="85" spans="1:13" ht="103.5" customHeight="1" outlineLevel="3" x14ac:dyDescent="0.25">
      <c r="A85" s="479" t="s">
        <v>180</v>
      </c>
      <c r="B85" s="671" t="str">
        <f>'10. План 2014-2020'!B162</f>
        <v xml:space="preserve">Создание, сопровождение, развитие и модернизация региональной информационной системы обеспечения градостроительной деятельности Мурманской области </v>
      </c>
      <c r="C85" s="574" t="str">
        <f>'10. План 2014-2020'!C162</f>
        <v>2014-2020</v>
      </c>
      <c r="D85" s="70" t="s">
        <v>23</v>
      </c>
      <c r="E85" s="250">
        <f t="shared" si="10"/>
        <v>427.9</v>
      </c>
      <c r="F85" s="77">
        <f>SUM(F86:F88)</f>
        <v>427.9</v>
      </c>
      <c r="G85" s="77">
        <f>SUM(G86:G88)</f>
        <v>0</v>
      </c>
      <c r="H85" s="77">
        <f>SUM(H86:H88)</f>
        <v>0</v>
      </c>
      <c r="I85" s="77">
        <f>SUM(I86:I88)</f>
        <v>0</v>
      </c>
      <c r="J85" s="671" t="str">
        <f>'10. План 2014-2020'!J162</f>
        <v xml:space="preserve">развитие и модернизация региональной информационной системы обеспечения градостроительной деятельности Мурманской области (РИСОГД МО); обеспечение возможности получения ИОГВ МО комплексной, достоверной и актуальной информации в области градостроительной деятельности посредством информационно-телекоммуникационных каналов; интеграция РИСОГД МО с геоинформационным порталом Правительства Мурманской области и информационными системами обеспечения градостроительной деятельности муниципальных образований для создания единого ингформационного пространства градостроительной деятельности Мурманской обласит. </v>
      </c>
      <c r="K85" s="574" t="str">
        <f>'10. План 2014-2020'!K162</f>
        <v>Министерство строительства и территориального развития Мурманской области</v>
      </c>
    </row>
    <row r="86" spans="1:13" ht="24" customHeight="1" outlineLevel="3" x14ac:dyDescent="0.25">
      <c r="A86" s="480"/>
      <c r="B86" s="672"/>
      <c r="C86" s="673"/>
      <c r="D86" s="56">
        <v>2015</v>
      </c>
      <c r="E86" s="250">
        <f t="shared" si="10"/>
        <v>150</v>
      </c>
      <c r="F86" s="78">
        <f>'10. План 2014-2020'!F164</f>
        <v>150</v>
      </c>
      <c r="G86" s="250">
        <v>0</v>
      </c>
      <c r="H86" s="250">
        <v>0</v>
      </c>
      <c r="I86" s="250">
        <v>0</v>
      </c>
      <c r="J86" s="672"/>
      <c r="K86" s="673"/>
    </row>
    <row r="87" spans="1:13" ht="39" customHeight="1" outlineLevel="3" x14ac:dyDescent="0.25">
      <c r="A87" s="480"/>
      <c r="B87" s="672"/>
      <c r="C87" s="673"/>
      <c r="D87" s="56">
        <v>2016</v>
      </c>
      <c r="E87" s="250">
        <f t="shared" si="10"/>
        <v>142.5</v>
      </c>
      <c r="F87" s="78">
        <f>'10. План 2014-2020'!F165</f>
        <v>142.5</v>
      </c>
      <c r="G87" s="250">
        <v>0</v>
      </c>
      <c r="H87" s="250">
        <v>0</v>
      </c>
      <c r="I87" s="250">
        <v>0</v>
      </c>
      <c r="J87" s="672"/>
      <c r="K87" s="673"/>
    </row>
    <row r="88" spans="1:13" ht="45.75" customHeight="1" outlineLevel="3" x14ac:dyDescent="0.25">
      <c r="A88" s="480"/>
      <c r="B88" s="583"/>
      <c r="C88" s="579"/>
      <c r="D88" s="56">
        <v>2017</v>
      </c>
      <c r="E88" s="250">
        <f t="shared" si="10"/>
        <v>135.4</v>
      </c>
      <c r="F88" s="78">
        <f>'10. План 2014-2020'!F166</f>
        <v>135.4</v>
      </c>
      <c r="G88" s="250">
        <v>0</v>
      </c>
      <c r="H88" s="250">
        <v>0</v>
      </c>
      <c r="I88" s="250">
        <v>0</v>
      </c>
      <c r="J88" s="583"/>
      <c r="K88" s="579"/>
    </row>
    <row r="89" spans="1:13" ht="36" customHeight="1" outlineLevel="3" x14ac:dyDescent="0.25">
      <c r="A89" s="479" t="s">
        <v>14</v>
      </c>
      <c r="B89" s="582" t="str">
        <f>'10. План 2014-2020'!B170</f>
        <v>Модернизация и сопровождение системы электронного документооборота исполнительных органов государственных власти Мурманской области, обеспечение взаимодействия  системы электронного документооборота с информационными системами федеральных органов государственной власти</v>
      </c>
      <c r="C89" s="578" t="str">
        <f>'10. План 2014-2020'!C170</f>
        <v>2014-2020</v>
      </c>
      <c r="D89" s="70" t="s">
        <v>23</v>
      </c>
      <c r="E89" s="77">
        <f>SUM(F89:I89)</f>
        <v>35767.599999999999</v>
      </c>
      <c r="F89" s="77">
        <f>SUM(F90:F92)</f>
        <v>35767.599999999999</v>
      </c>
      <c r="G89" s="77">
        <f>SUM(G90:G92)</f>
        <v>0</v>
      </c>
      <c r="H89" s="77">
        <f>SUM(H90:H92)</f>
        <v>0</v>
      </c>
      <c r="I89" s="77">
        <f>SUM(I90:I92)</f>
        <v>0</v>
      </c>
      <c r="J89" s="582" t="str">
        <f>'10. План 2014-2020'!J170</f>
        <v>обеспечение бесперебойного функционированиея и сопровождение системы электронного документооборота (СЭДО); проведение доработки СЭДО для обеспечения возможности ведения юридически значимого электронного документооборота в ИОГВ и ПМО</v>
      </c>
      <c r="K89" s="578" t="str">
        <f>'10. План 2014-2020'!K170</f>
        <v>Комитет по развитию информационных технологий и связи Мурманской области</v>
      </c>
    </row>
    <row r="90" spans="1:13" ht="25.5" customHeight="1" outlineLevel="3" x14ac:dyDescent="0.25">
      <c r="A90" s="480"/>
      <c r="B90" s="672"/>
      <c r="C90" s="673"/>
      <c r="D90" s="56">
        <v>2015</v>
      </c>
      <c r="E90" s="250">
        <f t="shared" si="10"/>
        <v>12226.7</v>
      </c>
      <c r="F90" s="250">
        <f>'10. План 2014-2020'!F172</f>
        <v>12226.7</v>
      </c>
      <c r="G90" s="250"/>
      <c r="H90" s="250">
        <v>0</v>
      </c>
      <c r="I90" s="250">
        <v>0</v>
      </c>
      <c r="J90" s="672"/>
      <c r="K90" s="673"/>
    </row>
    <row r="91" spans="1:13" ht="25.5" customHeight="1" outlineLevel="3" x14ac:dyDescent="0.25">
      <c r="A91" s="480"/>
      <c r="B91" s="672"/>
      <c r="C91" s="673"/>
      <c r="D91" s="56">
        <v>2016</v>
      </c>
      <c r="E91" s="250">
        <f t="shared" si="10"/>
        <v>12200</v>
      </c>
      <c r="F91" s="250">
        <f>'10. План 2014-2020'!F173</f>
        <v>12200</v>
      </c>
      <c r="G91" s="250">
        <v>0</v>
      </c>
      <c r="H91" s="250">
        <v>0</v>
      </c>
      <c r="I91" s="250">
        <v>0</v>
      </c>
      <c r="J91" s="672"/>
      <c r="K91" s="673"/>
    </row>
    <row r="92" spans="1:13" ht="29.25" customHeight="1" outlineLevel="3" x14ac:dyDescent="0.25">
      <c r="A92" s="480"/>
      <c r="B92" s="672"/>
      <c r="C92" s="673"/>
      <c r="D92" s="56">
        <v>2017</v>
      </c>
      <c r="E92" s="250">
        <f t="shared" si="10"/>
        <v>11340.9</v>
      </c>
      <c r="F92" s="250">
        <f>'10. План 2014-2020'!F174</f>
        <v>11340.9</v>
      </c>
      <c r="G92" s="250">
        <v>0</v>
      </c>
      <c r="H92" s="250">
        <v>0</v>
      </c>
      <c r="I92" s="250">
        <v>0</v>
      </c>
      <c r="J92" s="672"/>
      <c r="K92" s="673"/>
    </row>
    <row r="93" spans="1:13" ht="15.75" customHeight="1" outlineLevel="1" x14ac:dyDescent="0.25">
      <c r="A93" s="604" t="s">
        <v>68</v>
      </c>
      <c r="B93" s="691" t="str">
        <f>'10. План 2014-2020'!B178</f>
        <v>Задача 1.3. Создание и развитие сети многофункциональных центров предоставления государственных и муниципальных услуг</v>
      </c>
      <c r="C93" s="689" t="str">
        <f>'10. План 2014-2020'!C178</f>
        <v>2014-2020</v>
      </c>
      <c r="D93" s="279" t="s">
        <v>23</v>
      </c>
      <c r="E93" s="280">
        <f>SUM(F93:I93)</f>
        <v>387336.05000000005</v>
      </c>
      <c r="F93" s="280">
        <f>SUM(F94:F96)</f>
        <v>296404.65000000002</v>
      </c>
      <c r="G93" s="280">
        <f>SUM(G94:G96)</f>
        <v>20392.5</v>
      </c>
      <c r="H93" s="280">
        <f>SUM(H94:H96)</f>
        <v>70538.900000000009</v>
      </c>
      <c r="I93" s="280">
        <f>SUM(I94:I96)</f>
        <v>0</v>
      </c>
      <c r="J93" s="689" t="str">
        <f>'10. План 2014-2020'!J178</f>
        <v>X</v>
      </c>
      <c r="K93" s="689" t="str">
        <f>'10. План 2014-2020'!K178</f>
        <v>Комитет по развитию информационных технологий и связи Мурманской области</v>
      </c>
      <c r="M93" s="63"/>
    </row>
    <row r="94" spans="1:13" ht="15.75" customHeight="1" outlineLevel="2" x14ac:dyDescent="0.25">
      <c r="A94" s="605"/>
      <c r="B94" s="692"/>
      <c r="C94" s="690"/>
      <c r="D94" s="281">
        <v>2015</v>
      </c>
      <c r="E94" s="282">
        <f t="shared" ref="E94:E96" si="11">SUM(F94:I94)</f>
        <v>179283.20000000001</v>
      </c>
      <c r="F94" s="282">
        <f>F98+F108</f>
        <v>88351.799999999988</v>
      </c>
      <c r="G94" s="282">
        <f t="shared" ref="G94:I94" si="12">G98+G108</f>
        <v>20392.5</v>
      </c>
      <c r="H94" s="282">
        <f t="shared" si="12"/>
        <v>70538.900000000009</v>
      </c>
      <c r="I94" s="282">
        <f t="shared" si="12"/>
        <v>0</v>
      </c>
      <c r="J94" s="690"/>
      <c r="K94" s="690"/>
    </row>
    <row r="95" spans="1:13" ht="15.75" customHeight="1" outlineLevel="2" x14ac:dyDescent="0.25">
      <c r="A95" s="605"/>
      <c r="B95" s="692"/>
      <c r="C95" s="690"/>
      <c r="D95" s="281">
        <v>2016</v>
      </c>
      <c r="E95" s="282">
        <f t="shared" si="11"/>
        <v>104043.7</v>
      </c>
      <c r="F95" s="282">
        <f>F99+F109</f>
        <v>104043.7</v>
      </c>
      <c r="G95" s="282">
        <f t="shared" ref="G95:I95" si="13">G99+G109</f>
        <v>0</v>
      </c>
      <c r="H95" s="282">
        <f t="shared" si="13"/>
        <v>0</v>
      </c>
      <c r="I95" s="282">
        <f t="shared" si="13"/>
        <v>0</v>
      </c>
      <c r="J95" s="690"/>
      <c r="K95" s="690"/>
    </row>
    <row r="96" spans="1:13" ht="15.75" customHeight="1" outlineLevel="2" x14ac:dyDescent="0.25">
      <c r="A96" s="605"/>
      <c r="B96" s="693"/>
      <c r="C96" s="690"/>
      <c r="D96" s="281">
        <v>2017</v>
      </c>
      <c r="E96" s="282">
        <f t="shared" si="11"/>
        <v>104009.15</v>
      </c>
      <c r="F96" s="282">
        <f>F100+F110</f>
        <v>104009.15</v>
      </c>
      <c r="G96" s="282">
        <f t="shared" ref="G96:I96" si="14">G100+G110</f>
        <v>0</v>
      </c>
      <c r="H96" s="282">
        <f t="shared" si="14"/>
        <v>0</v>
      </c>
      <c r="I96" s="282">
        <f t="shared" si="14"/>
        <v>0</v>
      </c>
      <c r="J96" s="694"/>
      <c r="K96" s="690"/>
    </row>
    <row r="97" spans="1:13" ht="15.75" customHeight="1" outlineLevel="2" x14ac:dyDescent="0.25">
      <c r="A97" s="684" t="s">
        <v>182</v>
      </c>
      <c r="B97" s="675" t="str">
        <f>'10. План 2014-2020'!B186</f>
        <v>Основное мероприятие 4. Организация предоставления государственных и муниципальных услуг по принципу "одного окна"</v>
      </c>
      <c r="C97" s="678" t="str">
        <f>'10. План 2014-2020'!C186</f>
        <v>2014-2020</v>
      </c>
      <c r="D97" s="272" t="s">
        <v>23</v>
      </c>
      <c r="E97" s="273">
        <f>SUM(F97:I97)</f>
        <v>97439.050000000017</v>
      </c>
      <c r="F97" s="273">
        <f>SUM(F98:F100)</f>
        <v>8900.75</v>
      </c>
      <c r="G97" s="273">
        <f t="shared" ref="G97:I97" si="15">SUM(G98:G100)</f>
        <v>17999.400000000001</v>
      </c>
      <c r="H97" s="273">
        <f t="shared" si="15"/>
        <v>70538.900000000009</v>
      </c>
      <c r="I97" s="273">
        <f t="shared" si="15"/>
        <v>0</v>
      </c>
      <c r="J97" s="681" t="str">
        <f>'10. План 2014-2020'!J186</f>
        <v>Доля граждан, имеющих доступ к получению государственных и муниципальных услуг по принципу «одного окна» 
Уровень удовлетворенности граждан качеством предоставления государственных и муниципальных услуг</v>
      </c>
      <c r="K97" s="678" t="str">
        <f>'10. План 2014-2020'!K186</f>
        <v>Комитет по развитию информационных технологий и связи Мурманской области, органы местного самоуправления</v>
      </c>
    </row>
    <row r="98" spans="1:13" ht="15.75" customHeight="1" outlineLevel="3" x14ac:dyDescent="0.25">
      <c r="A98" s="685"/>
      <c r="B98" s="615"/>
      <c r="C98" s="598"/>
      <c r="D98" s="275">
        <v>2015</v>
      </c>
      <c r="E98" s="276">
        <f t="shared" ref="E98:E100" si="16">SUM(F98:I98)</f>
        <v>96883.300000000017</v>
      </c>
      <c r="F98" s="276">
        <f>F102+F104</f>
        <v>8345</v>
      </c>
      <c r="G98" s="276">
        <f>G102+G104</f>
        <v>17999.400000000001</v>
      </c>
      <c r="H98" s="276">
        <f>H102+H104</f>
        <v>70538.900000000009</v>
      </c>
      <c r="I98" s="276">
        <f>I102+I104</f>
        <v>0</v>
      </c>
      <c r="J98" s="595"/>
      <c r="K98" s="598"/>
    </row>
    <row r="99" spans="1:13" ht="15.75" customHeight="1" outlineLevel="3" x14ac:dyDescent="0.25">
      <c r="A99" s="685"/>
      <c r="B99" s="615"/>
      <c r="C99" s="598"/>
      <c r="D99" s="275">
        <v>2016</v>
      </c>
      <c r="E99" s="276">
        <f t="shared" si="16"/>
        <v>285</v>
      </c>
      <c r="F99" s="276">
        <f>F105</f>
        <v>285</v>
      </c>
      <c r="G99" s="276">
        <f t="shared" ref="G99:I99" si="17">G105</f>
        <v>0</v>
      </c>
      <c r="H99" s="276">
        <f t="shared" si="17"/>
        <v>0</v>
      </c>
      <c r="I99" s="276">
        <f t="shared" si="17"/>
        <v>0</v>
      </c>
      <c r="J99" s="595"/>
      <c r="K99" s="598"/>
    </row>
    <row r="100" spans="1:13" ht="70.5" customHeight="1" outlineLevel="3" x14ac:dyDescent="0.25">
      <c r="A100" s="685"/>
      <c r="B100" s="686"/>
      <c r="C100" s="687"/>
      <c r="D100" s="275">
        <v>2017</v>
      </c>
      <c r="E100" s="276">
        <f t="shared" si="16"/>
        <v>270.75</v>
      </c>
      <c r="F100" s="276">
        <f>F106</f>
        <v>270.75</v>
      </c>
      <c r="G100" s="276">
        <f t="shared" ref="G100:I100" si="18">G106</f>
        <v>0</v>
      </c>
      <c r="H100" s="276">
        <f t="shared" si="18"/>
        <v>0</v>
      </c>
      <c r="I100" s="276">
        <f t="shared" si="18"/>
        <v>0</v>
      </c>
      <c r="J100" s="595"/>
      <c r="K100" s="687"/>
    </row>
    <row r="101" spans="1:13" ht="71.25" customHeight="1" outlineLevel="3" x14ac:dyDescent="0.25">
      <c r="A101" s="479" t="s">
        <v>183</v>
      </c>
      <c r="B101" s="582" t="str">
        <f>'10. План 2014-2020'!B194</f>
        <v xml:space="preserve">Организация финансовой поддержки муниципальных образований на создание многофункциональных центров предоставления государственных и муниципальных услуг </v>
      </c>
      <c r="C101" s="578" t="str">
        <f>'10. План 2014-2020'!C194</f>
        <v>2014-2015</v>
      </c>
      <c r="D101" s="70" t="s">
        <v>23</v>
      </c>
      <c r="E101" s="77">
        <f>SUM(F101:I101)</f>
        <v>96708.300000000017</v>
      </c>
      <c r="F101" s="77">
        <f>SUM(F102:F102)</f>
        <v>8170</v>
      </c>
      <c r="G101" s="77">
        <f>SUM(G102:G102)</f>
        <v>17999.400000000001</v>
      </c>
      <c r="H101" s="77">
        <f>SUM(H102:H102)</f>
        <v>70538.900000000009</v>
      </c>
      <c r="I101" s="77">
        <f>SUM(I102:I102)</f>
        <v>0</v>
      </c>
      <c r="J101" s="582" t="str">
        <f>'10. План 2014-2020'!J194</f>
        <v xml:space="preserve">завершение работ по созданию многофункциональных центров на территориях семи муниципальных образований </v>
      </c>
      <c r="K101" s="578" t="str">
        <f>'10. План 2014-2020'!K194</f>
        <v>Комитет по развитию информационных технологий и связи Мурманской области</v>
      </c>
    </row>
    <row r="102" spans="1:13" ht="31.5" customHeight="1" outlineLevel="3" x14ac:dyDescent="0.25">
      <c r="A102" s="480"/>
      <c r="B102" s="583"/>
      <c r="C102" s="579"/>
      <c r="D102" s="56">
        <v>2015</v>
      </c>
      <c r="E102" s="250">
        <f t="shared" ref="E102" si="19">SUM(F102:I102)</f>
        <v>96708.300000000017</v>
      </c>
      <c r="F102" s="250">
        <f>'10. План 2014-2020'!F196</f>
        <v>8170</v>
      </c>
      <c r="G102" s="250">
        <v>17999.400000000001</v>
      </c>
      <c r="H102" s="250">
        <f>'7б. Фин ОМСУ'!D7</f>
        <v>70538.900000000009</v>
      </c>
      <c r="I102" s="250"/>
      <c r="J102" s="672"/>
      <c r="K102" s="579"/>
    </row>
    <row r="103" spans="1:13" ht="17.25" customHeight="1" outlineLevel="3" x14ac:dyDescent="0.25">
      <c r="A103" s="479" t="s">
        <v>403</v>
      </c>
      <c r="B103" s="582" t="str">
        <f>'10. План 2014-2020'!B197</f>
        <v xml:space="preserve">Проведение  социологических опросов, исследований,  мониторинга качества  предоставления государственных услуг в  муниципальных образованиях </v>
      </c>
      <c r="C103" s="578" t="str">
        <f>'10. План 2014-2020'!C197</f>
        <v>2014-2020</v>
      </c>
      <c r="D103" s="70" t="s">
        <v>23</v>
      </c>
      <c r="E103" s="77">
        <f t="shared" ref="E103:E106" si="20">SUM(F103:I103)</f>
        <v>730.75</v>
      </c>
      <c r="F103" s="77">
        <f>SUM(F104:F106)</f>
        <v>730.75</v>
      </c>
      <c r="G103" s="77">
        <f>SUM(G104:G106)</f>
        <v>0</v>
      </c>
      <c r="H103" s="77">
        <f>SUM(H104:H106)</f>
        <v>0</v>
      </c>
      <c r="I103" s="77">
        <f>SUM(I104:I106)</f>
        <v>0</v>
      </c>
      <c r="J103" s="582" t="str">
        <f>'10. План 2014-2020'!J197</f>
        <v>проведение социологического опроса (в рамках государственного контракта) для определение уровня удовлетворенности населения области каачеством предоставления  государственных услуг</v>
      </c>
      <c r="K103" s="578" t="str">
        <f>'10. План 2014-2020'!K197</f>
        <v>Комитет по развитию информационных технологий и связи Мурманской области</v>
      </c>
    </row>
    <row r="104" spans="1:13" ht="17.25" customHeight="1" outlineLevel="3" x14ac:dyDescent="0.25">
      <c r="A104" s="480"/>
      <c r="B104" s="586"/>
      <c r="C104" s="587"/>
      <c r="D104" s="56">
        <v>2015</v>
      </c>
      <c r="E104" s="250">
        <f t="shared" si="20"/>
        <v>175</v>
      </c>
      <c r="F104" s="250">
        <f>'10. План 2014-2020'!F199</f>
        <v>175</v>
      </c>
      <c r="G104" s="250">
        <v>0</v>
      </c>
      <c r="H104" s="250">
        <v>0</v>
      </c>
      <c r="I104" s="250">
        <v>0</v>
      </c>
      <c r="J104" s="586"/>
      <c r="K104" s="587"/>
    </row>
    <row r="105" spans="1:13" ht="17.25" customHeight="1" outlineLevel="3" x14ac:dyDescent="0.25">
      <c r="A105" s="480"/>
      <c r="B105" s="586"/>
      <c r="C105" s="587"/>
      <c r="D105" s="56">
        <v>2016</v>
      </c>
      <c r="E105" s="250">
        <f t="shared" si="20"/>
        <v>285</v>
      </c>
      <c r="F105" s="250">
        <f>'10. План 2014-2020'!F200</f>
        <v>285</v>
      </c>
      <c r="G105" s="250">
        <v>0</v>
      </c>
      <c r="H105" s="250">
        <v>0</v>
      </c>
      <c r="I105" s="250">
        <v>0</v>
      </c>
      <c r="J105" s="586"/>
      <c r="K105" s="587"/>
    </row>
    <row r="106" spans="1:13" ht="17.25" customHeight="1" outlineLevel="3" x14ac:dyDescent="0.25">
      <c r="A106" s="480"/>
      <c r="B106" s="586"/>
      <c r="C106" s="587"/>
      <c r="D106" s="56">
        <v>2017</v>
      </c>
      <c r="E106" s="250">
        <f t="shared" si="20"/>
        <v>270.75</v>
      </c>
      <c r="F106" s="250">
        <f>'10. План 2014-2020'!F201</f>
        <v>270.75</v>
      </c>
      <c r="G106" s="250">
        <v>0</v>
      </c>
      <c r="H106" s="250">
        <v>0</v>
      </c>
      <c r="I106" s="250">
        <v>0</v>
      </c>
      <c r="J106" s="586"/>
      <c r="K106" s="587"/>
    </row>
    <row r="107" spans="1:13" ht="32.25" customHeight="1" outlineLevel="2" x14ac:dyDescent="0.25">
      <c r="A107" s="611" t="s">
        <v>185</v>
      </c>
      <c r="B107" s="675" t="str">
        <f>'10. План 2014-2020'!B205</f>
        <v>Основное мероприятие 5. Обеспечение предоставления  государственных  и муниципальных услуг в ГОБУ "МФЦ МО"</v>
      </c>
      <c r="C107" s="678" t="str">
        <f>'10. План 2014-2020'!C205</f>
        <v>2014-2020</v>
      </c>
      <c r="D107" s="272" t="s">
        <v>23</v>
      </c>
      <c r="E107" s="273">
        <f>SUM(F107:I107)</f>
        <v>289897</v>
      </c>
      <c r="F107" s="273">
        <f>F108+F109+F110</f>
        <v>287503.90000000002</v>
      </c>
      <c r="G107" s="273">
        <f t="shared" ref="G107:I107" si="21">G108+G109+G110</f>
        <v>2393.1</v>
      </c>
      <c r="H107" s="273">
        <f t="shared" si="21"/>
        <v>0</v>
      </c>
      <c r="I107" s="273">
        <f t="shared" si="21"/>
        <v>0</v>
      </c>
      <c r="J107" s="681" t="str">
        <f>'10. План 2014-2020'!J205</f>
        <v>Доля граждан, имеющих доступ к получению государственных и муниципальных услуг по принципу «одного окна» 
Уровень удовлетворенности граждан качеством предоставления государственных и муниципальных услуг</v>
      </c>
      <c r="K107" s="678" t="str">
        <f>'10. План 2014-2020'!K205</f>
        <v>Комитет по развитию информационных технологий и связи Мурманской области</v>
      </c>
      <c r="M107" s="63"/>
    </row>
    <row r="108" spans="1:13" ht="15.75" customHeight="1" outlineLevel="2" x14ac:dyDescent="0.25">
      <c r="A108" s="612"/>
      <c r="B108" s="676"/>
      <c r="C108" s="679"/>
      <c r="D108" s="275">
        <v>2015</v>
      </c>
      <c r="E108" s="276">
        <f t="shared" ref="E108" si="22">SUM(F108:I108)</f>
        <v>82399.899999999994</v>
      </c>
      <c r="F108" s="277">
        <f>F112+F114+F116+F118+F120+F122+F124+F126+F128</f>
        <v>80006.799999999988</v>
      </c>
      <c r="G108" s="277">
        <f>G112+G114+G116+G118+G120+G122+G124+G126+G128</f>
        <v>2393.1</v>
      </c>
      <c r="H108" s="277">
        <f>H112+H114+H116+H118+H120+H122+H124+H126+H128</f>
        <v>0</v>
      </c>
      <c r="I108" s="277">
        <f>I112+I114+I116+I118+I120+I122+I124+I126+I128</f>
        <v>0</v>
      </c>
      <c r="J108" s="682"/>
      <c r="K108" s="679"/>
      <c r="M108" s="63"/>
    </row>
    <row r="109" spans="1:13" ht="28.5" customHeight="1" outlineLevel="3" x14ac:dyDescent="0.25">
      <c r="A109" s="612"/>
      <c r="B109" s="676"/>
      <c r="C109" s="679"/>
      <c r="D109" s="275">
        <v>2016</v>
      </c>
      <c r="E109" s="276">
        <f>SUM(F109:I109)</f>
        <v>103758.7</v>
      </c>
      <c r="F109" s="277">
        <f t="shared" ref="F109:I110" si="23">F130+F133+F136</f>
        <v>103758.7</v>
      </c>
      <c r="G109" s="277">
        <f t="shared" si="23"/>
        <v>0</v>
      </c>
      <c r="H109" s="277">
        <f t="shared" si="23"/>
        <v>0</v>
      </c>
      <c r="I109" s="277">
        <f t="shared" si="23"/>
        <v>0</v>
      </c>
      <c r="J109" s="682"/>
      <c r="K109" s="679"/>
    </row>
    <row r="110" spans="1:13" ht="41.25" customHeight="1" outlineLevel="3" x14ac:dyDescent="0.25">
      <c r="A110" s="612"/>
      <c r="B110" s="677"/>
      <c r="C110" s="680"/>
      <c r="D110" s="275">
        <v>2017</v>
      </c>
      <c r="E110" s="276">
        <f>SUM(F110:I110)</f>
        <v>103738.4</v>
      </c>
      <c r="F110" s="277">
        <f t="shared" si="23"/>
        <v>103738.4</v>
      </c>
      <c r="G110" s="277">
        <f t="shared" si="23"/>
        <v>0</v>
      </c>
      <c r="H110" s="277">
        <f t="shared" si="23"/>
        <v>0</v>
      </c>
      <c r="I110" s="277">
        <f t="shared" si="23"/>
        <v>0</v>
      </c>
      <c r="J110" s="683"/>
      <c r="K110" s="680"/>
    </row>
    <row r="111" spans="1:13" ht="57" customHeight="1" outlineLevel="3" x14ac:dyDescent="0.25">
      <c r="A111" s="479" t="s">
        <v>186</v>
      </c>
      <c r="B111" s="582" t="str">
        <f>'10. План 2014-2020'!B213</f>
        <v xml:space="preserve">Проведение ремонтных работ,  разработка ПСД и оборудование  отделений многофункционального центра в соответствии со стандартами комфортности </v>
      </c>
      <c r="C111" s="578" t="str">
        <f>'10. План 2014-2020'!C213</f>
        <v>2014-2015</v>
      </c>
      <c r="D111" s="70" t="s">
        <v>23</v>
      </c>
      <c r="E111" s="77">
        <f>SUM(F111:I111)</f>
        <v>2393.1</v>
      </c>
      <c r="F111" s="77">
        <f>SUM(F112:F112)</f>
        <v>0</v>
      </c>
      <c r="G111" s="77">
        <f>SUM(G112:G112)</f>
        <v>2393.1</v>
      </c>
      <c r="H111" s="77">
        <f>SUM(H112:H112)</f>
        <v>0</v>
      </c>
      <c r="I111" s="77">
        <f>SUM(I112:I112)</f>
        <v>0</v>
      </c>
      <c r="J111" s="582" t="str">
        <f>'10. План 2014-2020'!J213</f>
        <v xml:space="preserve">приведение отделений МФЦ к соответствующему стандарту комфортности  </v>
      </c>
      <c r="K111" s="578" t="str">
        <f>'10. План 2014-2020'!K213</f>
        <v xml:space="preserve"> ГОБУ "МФЦ МО"</v>
      </c>
    </row>
    <row r="112" spans="1:13" ht="15.75" customHeight="1" outlineLevel="3" x14ac:dyDescent="0.25">
      <c r="A112" s="481"/>
      <c r="B112" s="583"/>
      <c r="C112" s="579"/>
      <c r="D112" s="56">
        <v>2015</v>
      </c>
      <c r="E112" s="250">
        <f>SUM(F112:I112)</f>
        <v>2393.1</v>
      </c>
      <c r="F112" s="250"/>
      <c r="G112" s="250">
        <v>2393.1</v>
      </c>
      <c r="H112" s="250">
        <v>0</v>
      </c>
      <c r="I112" s="250">
        <v>0</v>
      </c>
      <c r="J112" s="583"/>
      <c r="K112" s="579"/>
    </row>
    <row r="113" spans="1:13" ht="57" customHeight="1" outlineLevel="3" x14ac:dyDescent="0.25">
      <c r="A113" s="479" t="s">
        <v>187</v>
      </c>
      <c r="B113" s="582" t="str">
        <f>'10. План 2014-2020'!B216</f>
        <v xml:space="preserve">Приобретение, развитие и поддержка оборудования, офисной и вычислительной техники, программного обеспечения и автоматизированных информационных систем </v>
      </c>
      <c r="C113" s="578" t="str">
        <f>'10. План 2014-2020'!C216</f>
        <v>2014-2015</v>
      </c>
      <c r="D113" s="70" t="s">
        <v>23</v>
      </c>
      <c r="E113" s="77">
        <f>SUM(F113:I113)</f>
        <v>336.7</v>
      </c>
      <c r="F113" s="77">
        <f>SUM(F114:F114)</f>
        <v>336.7</v>
      </c>
      <c r="G113" s="77">
        <f>SUM(G114:G114)</f>
        <v>0</v>
      </c>
      <c r="H113" s="77">
        <f>SUM(H114:H114)</f>
        <v>0</v>
      </c>
      <c r="I113" s="77">
        <f>SUM(I114:I114)</f>
        <v>0</v>
      </c>
      <c r="J113" s="582" t="str">
        <f>'10. План 2014-2020'!J216</f>
        <v>оснащенние необходимой техникой и средствами связи рабочих мест специалистов</v>
      </c>
      <c r="K113" s="578" t="str">
        <f>'10. План 2014-2020'!K216</f>
        <v>ГОБУ "МФЦ МО"</v>
      </c>
    </row>
    <row r="114" spans="1:13" ht="15.75" customHeight="1" outlineLevel="3" x14ac:dyDescent="0.25">
      <c r="A114" s="480"/>
      <c r="B114" s="583"/>
      <c r="C114" s="579"/>
      <c r="D114" s="56">
        <v>2015</v>
      </c>
      <c r="E114" s="250">
        <f t="shared" ref="E114:E126" si="24">SUM(F114:I114)</f>
        <v>336.7</v>
      </c>
      <c r="F114" s="250">
        <f>'10. План 2014-2020'!F218</f>
        <v>336.7</v>
      </c>
      <c r="G114" s="250">
        <v>0</v>
      </c>
      <c r="H114" s="250">
        <v>0</v>
      </c>
      <c r="I114" s="250">
        <v>0</v>
      </c>
      <c r="J114" s="583"/>
      <c r="K114" s="579"/>
    </row>
    <row r="115" spans="1:13" ht="43.5" customHeight="1" outlineLevel="3" x14ac:dyDescent="0.25">
      <c r="A115" s="479" t="s">
        <v>404</v>
      </c>
      <c r="B115" s="582" t="str">
        <f>'10. План 2014-2020'!B219</f>
        <v>Обеспечение функционирования и развитие системы информационной безопасности распределенной сети многофункциональных центров</v>
      </c>
      <c r="C115" s="578" t="str">
        <f>'10. План 2014-2020'!C219</f>
        <v>2014-2015</v>
      </c>
      <c r="D115" s="70" t="s">
        <v>23</v>
      </c>
      <c r="E115" s="77">
        <f>SUM(F115:I115)</f>
        <v>381.5</v>
      </c>
      <c r="F115" s="77">
        <f>SUM(F116:F116)</f>
        <v>381.5</v>
      </c>
      <c r="G115" s="77">
        <f>SUM(G116:G116)</f>
        <v>0</v>
      </c>
      <c r="H115" s="77">
        <f>SUM(H116:H116)</f>
        <v>0</v>
      </c>
      <c r="I115" s="77">
        <f>SUM(I116:I116)</f>
        <v>0</v>
      </c>
      <c r="J115" s="582" t="str">
        <f>'10. План 2014-2020'!J219</f>
        <v>обеспечение безопасности информационной системы (приобретение оборудования,  обучение сотрудников, приобретение и обновление программного обеспечения (неисключительных прав), установка СКУД)</v>
      </c>
      <c r="K115" s="578" t="str">
        <f>'10. План 2014-2020'!K219</f>
        <v>ГОБУ "МФЦ МО"</v>
      </c>
    </row>
    <row r="116" spans="1:13" ht="32.25" customHeight="1" outlineLevel="3" x14ac:dyDescent="0.25">
      <c r="A116" s="480"/>
      <c r="B116" s="583"/>
      <c r="C116" s="579"/>
      <c r="D116" s="56">
        <v>2015</v>
      </c>
      <c r="E116" s="250">
        <f t="shared" si="24"/>
        <v>381.5</v>
      </c>
      <c r="F116" s="250">
        <f>'10. План 2014-2020'!F221</f>
        <v>381.5</v>
      </c>
      <c r="G116" s="250">
        <v>0</v>
      </c>
      <c r="H116" s="250">
        <v>0</v>
      </c>
      <c r="I116" s="250">
        <v>0</v>
      </c>
      <c r="J116" s="583"/>
      <c r="K116" s="579"/>
    </row>
    <row r="117" spans="1:13" ht="21" customHeight="1" outlineLevel="3" x14ac:dyDescent="0.25">
      <c r="A117" s="479" t="s">
        <v>405</v>
      </c>
      <c r="B117" s="582" t="str">
        <f>'10. План 2014-2020'!B222</f>
        <v>Обеспечение изготовления универсальных электронных карт (УЭК)</v>
      </c>
      <c r="C117" s="578" t="str">
        <f>'10. План 2014-2020'!C222</f>
        <v>2014-2015</v>
      </c>
      <c r="D117" s="70" t="s">
        <v>23</v>
      </c>
      <c r="E117" s="77">
        <f>SUM(F117:I117)</f>
        <v>2100</v>
      </c>
      <c r="F117" s="77">
        <f>SUM(F118:F118)</f>
        <v>2100</v>
      </c>
      <c r="G117" s="77">
        <f>SUM(G118:G118)</f>
        <v>0</v>
      </c>
      <c r="H117" s="77">
        <f>SUM(H118:H118)</f>
        <v>0</v>
      </c>
      <c r="I117" s="77">
        <f>SUM(I118:I118)</f>
        <v>0</v>
      </c>
      <c r="J117" s="582" t="str">
        <f>'10. План 2014-2020'!J222</f>
        <v>изготовление 2000 ед. УЭК</v>
      </c>
      <c r="K117" s="578" t="str">
        <f>'10. План 2014-2020'!K222</f>
        <v>ГОБУ "МФЦ МО"</v>
      </c>
    </row>
    <row r="118" spans="1:13" ht="26.25" customHeight="1" outlineLevel="3" x14ac:dyDescent="0.25">
      <c r="A118" s="480"/>
      <c r="B118" s="583"/>
      <c r="C118" s="579"/>
      <c r="D118" s="56">
        <v>2015</v>
      </c>
      <c r="E118" s="250">
        <f t="shared" si="24"/>
        <v>2100</v>
      </c>
      <c r="F118" s="250">
        <f>'10. План 2014-2020'!F224</f>
        <v>2100</v>
      </c>
      <c r="G118" s="250">
        <v>0</v>
      </c>
      <c r="H118" s="250">
        <v>0</v>
      </c>
      <c r="I118" s="250">
        <v>0</v>
      </c>
      <c r="J118" s="583"/>
      <c r="K118" s="579"/>
    </row>
    <row r="119" spans="1:13" ht="23.25" customHeight="1" outlineLevel="3" x14ac:dyDescent="0.25">
      <c r="A119" s="479" t="s">
        <v>500</v>
      </c>
      <c r="B119" s="582" t="str">
        <f>'10. План 2014-2020'!B225</f>
        <v>Организация предоставления государственных и муниципальных услуг</v>
      </c>
      <c r="C119" s="578" t="str">
        <f>'10. План 2014-2020'!C225</f>
        <v>2014-2015</v>
      </c>
      <c r="D119" s="70" t="s">
        <v>23</v>
      </c>
      <c r="E119" s="77">
        <f>SUM(F119:I119)</f>
        <v>72933.600000000006</v>
      </c>
      <c r="F119" s="77">
        <f>SUM(F120:F120)</f>
        <v>72933.600000000006</v>
      </c>
      <c r="G119" s="77">
        <f>SUM(G120:G120)</f>
        <v>0</v>
      </c>
      <c r="H119" s="77">
        <f>SUM(H120:H120)</f>
        <v>0</v>
      </c>
      <c r="I119" s="77">
        <f>SUM(I120:I120)</f>
        <v>0</v>
      </c>
      <c r="J119" s="582" t="str">
        <f>'10. План 2014-2020'!J225</f>
        <v xml:space="preserve">обеспечение предоставлениия услуг  в соответсвии с объемами, установленными государственным заданием </v>
      </c>
      <c r="K119" s="578" t="str">
        <f>'10. План 2014-2020'!K225</f>
        <v xml:space="preserve"> ГОБУ "МФЦ МО"</v>
      </c>
    </row>
    <row r="120" spans="1:13" ht="24.75" customHeight="1" outlineLevel="3" x14ac:dyDescent="0.25">
      <c r="A120" s="480"/>
      <c r="B120" s="583"/>
      <c r="C120" s="579"/>
      <c r="D120" s="56">
        <v>2015</v>
      </c>
      <c r="E120" s="250">
        <f t="shared" si="24"/>
        <v>72933.600000000006</v>
      </c>
      <c r="F120" s="250">
        <f>'10. План 2014-2020'!F227</f>
        <v>72933.600000000006</v>
      </c>
      <c r="G120" s="250">
        <v>0</v>
      </c>
      <c r="H120" s="250">
        <v>0</v>
      </c>
      <c r="I120" s="250">
        <v>0</v>
      </c>
      <c r="J120" s="583"/>
      <c r="K120" s="579"/>
      <c r="M120" s="61"/>
    </row>
    <row r="121" spans="1:13" ht="23.25" customHeight="1" outlineLevel="3" x14ac:dyDescent="0.25">
      <c r="A121" s="580" t="s">
        <v>501</v>
      </c>
      <c r="B121" s="582" t="str">
        <f>'10. План 2014-2020'!B228</f>
        <v>Обеспечение выпуска, выдачи, обслуживания и хранения универсальных электронных карт (УЭК) на территории Мурманской области</v>
      </c>
      <c r="C121" s="578" t="str">
        <f>'10. План 2014-2020'!C228</f>
        <v>2014-2015</v>
      </c>
      <c r="D121" s="70" t="s">
        <v>23</v>
      </c>
      <c r="E121" s="77">
        <f>SUM(F121:I121)</f>
        <v>2078.4</v>
      </c>
      <c r="F121" s="77">
        <f>SUM(F122:F122)</f>
        <v>2078.4</v>
      </c>
      <c r="G121" s="77">
        <f>SUM(G122:G122)</f>
        <v>0</v>
      </c>
      <c r="H121" s="77">
        <f>SUM(H122:H122)</f>
        <v>0</v>
      </c>
      <c r="I121" s="77">
        <f>SUM(I122:I122)</f>
        <v>0</v>
      </c>
      <c r="J121" s="582" t="str">
        <f>'10. План 2014-2020'!J228</f>
        <v>обеспечение выпуска, выдачи, обслуживания и хранения УЭК</v>
      </c>
      <c r="K121" s="578" t="str">
        <f>'10. План 2014-2020'!K228</f>
        <v xml:space="preserve"> ГОБУ "МФЦ МО"</v>
      </c>
    </row>
    <row r="122" spans="1:13" ht="29.25" customHeight="1" outlineLevel="3" x14ac:dyDescent="0.25">
      <c r="A122" s="581"/>
      <c r="B122" s="583"/>
      <c r="C122" s="579"/>
      <c r="D122" s="56">
        <v>2015</v>
      </c>
      <c r="E122" s="250">
        <f t="shared" si="24"/>
        <v>2078.4</v>
      </c>
      <c r="F122" s="250">
        <f>'10. План 2014-2020'!F230</f>
        <v>2078.4</v>
      </c>
      <c r="G122" s="250">
        <v>0</v>
      </c>
      <c r="H122" s="250">
        <v>0</v>
      </c>
      <c r="I122" s="250">
        <v>0</v>
      </c>
      <c r="J122" s="583"/>
      <c r="K122" s="579"/>
      <c r="M122" s="177"/>
    </row>
    <row r="123" spans="1:13" ht="54" customHeight="1" outlineLevel="3" x14ac:dyDescent="0.25">
      <c r="A123" s="479" t="s">
        <v>502</v>
      </c>
      <c r="B123" s="582" t="str">
        <f>'10. План 2014-2020'!B231</f>
        <v>Содержание недвижимого имущества ГОБУ «Многофункциональный центр предоставления государственных и муниципальных услуг Мурманской области</v>
      </c>
      <c r="C123" s="578" t="str">
        <f>'10. План 2014-2020'!C231</f>
        <v>2014-2015</v>
      </c>
      <c r="D123" s="70" t="s">
        <v>23</v>
      </c>
      <c r="E123" s="77">
        <f>SUM(F123:I123)</f>
        <v>1073.2</v>
      </c>
      <c r="F123" s="77">
        <f>SUM(F124:F124)</f>
        <v>1073.2</v>
      </c>
      <c r="G123" s="77">
        <f>SUM(G124:G124)</f>
        <v>0</v>
      </c>
      <c r="H123" s="77">
        <f>SUM(H124:H124)</f>
        <v>0</v>
      </c>
      <c r="I123" s="77">
        <f>SUM(I124:I124)</f>
        <v>0</v>
      </c>
      <c r="J123" s="582" t="str">
        <f>'10. План 2014-2020'!J231</f>
        <v>обеспечение своевременной оплаты расходов, связанных с содержанием имущества</v>
      </c>
      <c r="K123" s="578" t="str">
        <f>'10. План 2014-2020'!K231</f>
        <v xml:space="preserve"> ГОБУ "МФЦ МО"</v>
      </c>
    </row>
    <row r="124" spans="1:13" ht="31.5" customHeight="1" outlineLevel="3" x14ac:dyDescent="0.25">
      <c r="A124" s="480"/>
      <c r="B124" s="583"/>
      <c r="C124" s="579"/>
      <c r="D124" s="56">
        <v>2015</v>
      </c>
      <c r="E124" s="250">
        <f t="shared" si="24"/>
        <v>1073.2</v>
      </c>
      <c r="F124" s="250">
        <f>'10. План 2014-2020'!F233</f>
        <v>1073.2</v>
      </c>
      <c r="G124" s="250">
        <v>0</v>
      </c>
      <c r="H124" s="250">
        <v>0</v>
      </c>
      <c r="I124" s="250">
        <v>0</v>
      </c>
      <c r="J124" s="583"/>
      <c r="K124" s="579"/>
      <c r="L124" s="178"/>
    </row>
    <row r="125" spans="1:13" ht="66" customHeight="1" outlineLevel="3" x14ac:dyDescent="0.25">
      <c r="A125" s="479" t="s">
        <v>503</v>
      </c>
      <c r="B125" s="582" t="str">
        <f>'10. План 2014-2020'!B234</f>
        <v>Разработка и внедрение систем менеджмента качества;  участие в семинарах, повышения квалификации, информационно-консультационные услуги для нужд ГОБУ «Многофункциональный центр предоставления государственных и муниципальных услуг Мурманской области</v>
      </c>
      <c r="C125" s="578" t="str">
        <f>'10. План 2014-2020'!C234</f>
        <v>2014-2015</v>
      </c>
      <c r="D125" s="70" t="s">
        <v>23</v>
      </c>
      <c r="E125" s="77">
        <f>SUM(F125:I125)</f>
        <v>23.4</v>
      </c>
      <c r="F125" s="77">
        <f>SUM(F126:F126)</f>
        <v>23.4</v>
      </c>
      <c r="G125" s="77">
        <f>SUM(G126:G126)</f>
        <v>0</v>
      </c>
      <c r="H125" s="77">
        <f>SUM(H126:H126)</f>
        <v>0</v>
      </c>
      <c r="I125" s="77">
        <f>SUM(I126:I126)</f>
        <v>0</v>
      </c>
      <c r="J125" s="582" t="str">
        <f>'10. План 2014-2020'!J234</f>
        <v>обучение сотрудников ГОБУ «Многофункциональный центр предоставления государственных и муниципальных услуг Мурманской области" по вопросам  внедрения систем менеджмента качества</v>
      </c>
      <c r="K125" s="578" t="str">
        <f>'10. План 2014-2020'!K234</f>
        <v xml:space="preserve"> ГОБУ "МФЦ МО"</v>
      </c>
    </row>
    <row r="126" spans="1:13" ht="54.75" customHeight="1" outlineLevel="3" x14ac:dyDescent="0.25">
      <c r="A126" s="480"/>
      <c r="B126" s="583"/>
      <c r="C126" s="579"/>
      <c r="D126" s="239">
        <v>2015</v>
      </c>
      <c r="E126" s="250">
        <f t="shared" si="24"/>
        <v>23.4</v>
      </c>
      <c r="F126" s="250">
        <f>'10. План 2014-2020'!F236</f>
        <v>23.4</v>
      </c>
      <c r="G126" s="250">
        <v>0</v>
      </c>
      <c r="H126" s="250">
        <v>0</v>
      </c>
      <c r="I126" s="250">
        <v>0</v>
      </c>
      <c r="J126" s="583"/>
      <c r="K126" s="579"/>
    </row>
    <row r="127" spans="1:13" ht="110.25" customHeight="1" outlineLevel="3" x14ac:dyDescent="0.25">
      <c r="A127" s="479" t="s">
        <v>504</v>
      </c>
      <c r="B127" s="582" t="str">
        <f>'10. План 2014-2020'!B237</f>
        <v>Компенсация расходов на оплату стоимости проезда и провоза багажа к месту использования отпуска (отдыха) и обратно работников учреждения; компенсация расходов, связанных с переездом, как из других регионов Российской Федерации, так и к новому постоянному месту жительства в пределах территории Российской Федерации</v>
      </c>
      <c r="C127" s="578" t="str">
        <f>'10. План 2014-2020'!C237</f>
        <v>2014-2015</v>
      </c>
      <c r="D127" s="70" t="s">
        <v>23</v>
      </c>
      <c r="E127" s="77">
        <f t="shared" ref="E127:E128" si="25">SUM(F127:I127)</f>
        <v>1080</v>
      </c>
      <c r="F127" s="77">
        <f>SUM(F128:F128)</f>
        <v>1080</v>
      </c>
      <c r="G127" s="77">
        <f>SUM(G128:G128)</f>
        <v>0</v>
      </c>
      <c r="H127" s="77">
        <f>SUM(H128:H128)</f>
        <v>0</v>
      </c>
      <c r="I127" s="77">
        <f>SUM(I128:I128)</f>
        <v>0</v>
      </c>
      <c r="J127" s="582" t="str">
        <f>'10. План 2014-2020'!J237</f>
        <v xml:space="preserve">обеспечение своевременной оплаты расходов, связанных с оплатой проезда и провоза багажа </v>
      </c>
      <c r="K127" s="578" t="str">
        <f>'10. План 2014-2020'!K237</f>
        <v xml:space="preserve"> ГОБУ "МФЦ МО"</v>
      </c>
    </row>
    <row r="128" spans="1:13" ht="23.25" customHeight="1" outlineLevel="3" x14ac:dyDescent="0.25">
      <c r="A128" s="480"/>
      <c r="B128" s="583"/>
      <c r="C128" s="579"/>
      <c r="D128" s="56">
        <v>2015</v>
      </c>
      <c r="E128" s="250">
        <f t="shared" si="25"/>
        <v>1080</v>
      </c>
      <c r="F128" s="250">
        <f>'10. План 2014-2020'!F239</f>
        <v>1080</v>
      </c>
      <c r="G128" s="250">
        <v>0</v>
      </c>
      <c r="H128" s="250">
        <v>0</v>
      </c>
      <c r="I128" s="250">
        <v>0</v>
      </c>
      <c r="J128" s="583"/>
      <c r="K128" s="579"/>
    </row>
    <row r="129" spans="1:15" ht="38.25" customHeight="1" outlineLevel="3" x14ac:dyDescent="0.25">
      <c r="A129" s="479" t="s">
        <v>505</v>
      </c>
      <c r="B129" s="582" t="str">
        <f>'10. План 2014-2020'!B240</f>
        <v xml:space="preserve">Субсидия на финансирование государственного задания  </v>
      </c>
      <c r="C129" s="578" t="str">
        <f>'10. План 2014-2020'!C240</f>
        <v>2016-2020</v>
      </c>
      <c r="D129" s="70" t="s">
        <v>23</v>
      </c>
      <c r="E129" s="77">
        <f>SUM(F129:I129)</f>
        <v>193159.3</v>
      </c>
      <c r="F129" s="77">
        <f>SUM(F130:F131)</f>
        <v>193159.3</v>
      </c>
      <c r="G129" s="77">
        <f>SUM(G130:G131)</f>
        <v>0</v>
      </c>
      <c r="H129" s="77">
        <f>SUM(H130:H131)</f>
        <v>0</v>
      </c>
      <c r="I129" s="77">
        <f>SUM(I130:I131)</f>
        <v>0</v>
      </c>
      <c r="J129" s="582" t="str">
        <f>'10. План 2014-2020'!J240</f>
        <v>оказание государственных и муниципальных услуг в соотвестви с объемами, установленными государственным заданием</v>
      </c>
      <c r="K129" s="578" t="str">
        <f>'10. План 2014-2020'!K240</f>
        <v>ГОБУ "МФЦ МО"</v>
      </c>
      <c r="L129" s="584" t="s">
        <v>498</v>
      </c>
    </row>
    <row r="130" spans="1:15" ht="15.75" customHeight="1" outlineLevel="3" x14ac:dyDescent="0.25">
      <c r="A130" s="480"/>
      <c r="B130" s="586"/>
      <c r="C130" s="587"/>
      <c r="D130" s="56">
        <v>2016</v>
      </c>
      <c r="E130" s="250">
        <f t="shared" ref="E130:E131" si="26">SUM(F130:I130)</f>
        <v>94339.8</v>
      </c>
      <c r="F130" s="250">
        <f>'10. План 2014-2020'!F241</f>
        <v>94339.8</v>
      </c>
      <c r="G130" s="250">
        <v>0</v>
      </c>
      <c r="H130" s="250">
        <v>0</v>
      </c>
      <c r="I130" s="250">
        <v>0</v>
      </c>
      <c r="J130" s="586"/>
      <c r="K130" s="587"/>
      <c r="L130" s="585"/>
    </row>
    <row r="131" spans="1:15" ht="28.5" customHeight="1" outlineLevel="3" x14ac:dyDescent="0.25">
      <c r="A131" s="480"/>
      <c r="B131" s="586"/>
      <c r="C131" s="587"/>
      <c r="D131" s="56">
        <v>2017</v>
      </c>
      <c r="E131" s="250">
        <f t="shared" si="26"/>
        <v>98819.5</v>
      </c>
      <c r="F131" s="250">
        <f>'10. План 2014-2020'!F242</f>
        <v>98819.5</v>
      </c>
      <c r="G131" s="250">
        <v>0</v>
      </c>
      <c r="H131" s="250">
        <v>0</v>
      </c>
      <c r="I131" s="250">
        <v>0</v>
      </c>
      <c r="J131" s="586"/>
      <c r="K131" s="587"/>
      <c r="L131" s="585"/>
    </row>
    <row r="132" spans="1:15" ht="28.5" customHeight="1" outlineLevel="3" x14ac:dyDescent="0.25">
      <c r="A132" s="479" t="s">
        <v>506</v>
      </c>
      <c r="B132" s="588" t="str">
        <f>'10. План 2014-2020'!B246</f>
        <v>Субсидия на развитие, функционирование и обеспечение информационной безопасности ГОБУ "МФЦ МО"</v>
      </c>
      <c r="C132" s="591" t="str">
        <f>'10. План 2014-2020'!C246</f>
        <v>2016-2020</v>
      </c>
      <c r="D132" s="70" t="s">
        <v>23</v>
      </c>
      <c r="E132" s="77">
        <f>SUM(F132:I132)</f>
        <v>10137.799999999999</v>
      </c>
      <c r="F132" s="77">
        <f>SUM(F133:F134)</f>
        <v>10137.799999999999</v>
      </c>
      <c r="G132" s="77">
        <f>SUM(G133:G134)</f>
        <v>0</v>
      </c>
      <c r="H132" s="77">
        <f>SUM(H133:H134)</f>
        <v>0</v>
      </c>
      <c r="I132" s="77">
        <f>SUM(I133:I134)</f>
        <v>0</v>
      </c>
      <c r="J132" s="588" t="str">
        <f>'10. План 2014-2020'!J246</f>
        <v>обеспечение деятельности ГОБУ "МФЦ МО" (приведение отделений МФЦ к соответствующим стандартам комфортности (в том числе проведение ремонтных работ) , материально-техническое оснащение, информационная безопасность МФЦ, повышение квалификации (семинары, обучение) сотрудников, компенсация оплаты проезда к месту проведения отпуска и обратно)</v>
      </c>
      <c r="K132" s="591" t="str">
        <f>'10. План 2014-2020'!K246</f>
        <v xml:space="preserve"> ГОБУ "МФЦ МО"</v>
      </c>
    </row>
    <row r="133" spans="1:15" ht="39" customHeight="1" outlineLevel="3" x14ac:dyDescent="0.25">
      <c r="A133" s="480"/>
      <c r="B133" s="589"/>
      <c r="C133" s="592"/>
      <c r="D133" s="56">
        <v>2016</v>
      </c>
      <c r="E133" s="250">
        <f t="shared" ref="E133:E134" si="27">SUM(F133:I133)</f>
        <v>7318.9</v>
      </c>
      <c r="F133" s="250">
        <f>'10. План 2014-2020'!F247</f>
        <v>7318.9</v>
      </c>
      <c r="G133" s="250">
        <v>0</v>
      </c>
      <c r="H133" s="250">
        <v>0</v>
      </c>
      <c r="I133" s="250">
        <v>0</v>
      </c>
      <c r="J133" s="589"/>
      <c r="K133" s="592"/>
    </row>
    <row r="134" spans="1:15" ht="40.5" customHeight="1" outlineLevel="3" x14ac:dyDescent="0.25">
      <c r="A134" s="599"/>
      <c r="B134" s="590"/>
      <c r="C134" s="600"/>
      <c r="D134" s="56">
        <v>2017</v>
      </c>
      <c r="E134" s="250">
        <f t="shared" si="27"/>
        <v>2818.9</v>
      </c>
      <c r="F134" s="250">
        <f>'10. План 2014-2020'!F248</f>
        <v>2818.9</v>
      </c>
      <c r="G134" s="250">
        <v>0</v>
      </c>
      <c r="H134" s="250">
        <v>0</v>
      </c>
      <c r="I134" s="250">
        <v>0</v>
      </c>
      <c r="J134" s="590"/>
      <c r="K134" s="600"/>
    </row>
    <row r="135" spans="1:15" ht="28.5" customHeight="1" outlineLevel="3" x14ac:dyDescent="0.25">
      <c r="A135" s="479" t="s">
        <v>507</v>
      </c>
      <c r="B135" s="601" t="str">
        <f>'10. План 2014-2020'!B252</f>
        <v>Обеспечение изготовления, выпуска и обслуживания  универсальных электронных карт (УЭК)</v>
      </c>
      <c r="C135" s="578" t="str">
        <f>'10. План 2014-2020'!C252</f>
        <v>2016-2020</v>
      </c>
      <c r="D135" s="70" t="s">
        <v>23</v>
      </c>
      <c r="E135" s="77">
        <f>SUM(F135:I135)</f>
        <v>4200</v>
      </c>
      <c r="F135" s="77">
        <f>SUM(F136:F137)</f>
        <v>4200</v>
      </c>
      <c r="G135" s="77">
        <f>SUM(G136:G137)</f>
        <v>0</v>
      </c>
      <c r="H135" s="77">
        <f>SUM(H136:H137)</f>
        <v>0</v>
      </c>
      <c r="I135" s="77">
        <f>SUM(I136:I137)</f>
        <v>0</v>
      </c>
      <c r="J135" s="582" t="str">
        <f>'10. План 2014-2020'!J252</f>
        <v xml:space="preserve">изготовление и персонализация не менее 2000 ед. УЭК в год, обсулуживание УЭК (в том числе приобретение  неисключительных  прав на  пользования АИС УОС ФУО и АРМ ППВ ФУО и абонентская плата за услуги поддержки АИС УОС ФУО и АРМ ППВ ФУО)  </v>
      </c>
      <c r="K135" s="578" t="str">
        <f>'10. План 2014-2020'!K252</f>
        <v xml:space="preserve"> ГОБУ "МФЦ МО"</v>
      </c>
      <c r="L135" s="257"/>
    </row>
    <row r="136" spans="1:15" ht="29.25" customHeight="1" outlineLevel="3" x14ac:dyDescent="0.25">
      <c r="A136" s="480"/>
      <c r="B136" s="602"/>
      <c r="C136" s="587"/>
      <c r="D136" s="56">
        <v>2016</v>
      </c>
      <c r="E136" s="250">
        <f t="shared" ref="E136:E137" si="28">SUM(F136:I136)</f>
        <v>2100</v>
      </c>
      <c r="F136" s="250">
        <f>'10. План 2014-2020'!F253</f>
        <v>2100</v>
      </c>
      <c r="G136" s="76">
        <f t="shared" ref="G136:I136" si="29">SUM(G137:G138)</f>
        <v>0</v>
      </c>
      <c r="H136" s="76">
        <f t="shared" si="29"/>
        <v>0</v>
      </c>
      <c r="I136" s="76">
        <f t="shared" si="29"/>
        <v>0</v>
      </c>
      <c r="J136" s="586"/>
      <c r="K136" s="587"/>
    </row>
    <row r="137" spans="1:15" ht="31.5" customHeight="1" outlineLevel="3" x14ac:dyDescent="0.25">
      <c r="A137" s="480"/>
      <c r="B137" s="602"/>
      <c r="C137" s="603"/>
      <c r="D137" s="56">
        <v>2017</v>
      </c>
      <c r="E137" s="250">
        <f t="shared" si="28"/>
        <v>2100</v>
      </c>
      <c r="F137" s="250">
        <f>'10. План 2014-2020'!F254</f>
        <v>2100</v>
      </c>
      <c r="G137" s="76">
        <f t="shared" ref="G137:I137" si="30">SUM(G138:G139)</f>
        <v>0</v>
      </c>
      <c r="H137" s="76">
        <f t="shared" si="30"/>
        <v>0</v>
      </c>
      <c r="I137" s="76">
        <f t="shared" si="30"/>
        <v>0</v>
      </c>
      <c r="J137" s="586"/>
      <c r="K137" s="603"/>
    </row>
    <row r="138" spans="1:15" ht="35.25" customHeight="1" outlineLevel="1" x14ac:dyDescent="0.25">
      <c r="A138" s="604" t="s">
        <v>129</v>
      </c>
      <c r="B138" s="606" t="str">
        <f>'10. План 2014-2020'!B258</f>
        <v xml:space="preserve">Задача 1.4. Сохранение и пополнение Архивного фонда Мурманской области 
</v>
      </c>
      <c r="C138" s="608" t="str">
        <f>'10. План 2014-2020'!C258</f>
        <v>2014-2020</v>
      </c>
      <c r="D138" s="279" t="s">
        <v>23</v>
      </c>
      <c r="E138" s="280">
        <f t="shared" ref="E138:E141" si="31">SUM(F138:I138)</f>
        <v>222679</v>
      </c>
      <c r="F138" s="280">
        <f>SUM(F139:F141)</f>
        <v>222679</v>
      </c>
      <c r="G138" s="280">
        <f>SUM(G139:G141)</f>
        <v>0</v>
      </c>
      <c r="H138" s="280">
        <f>SUM(H139:H141)</f>
        <v>0</v>
      </c>
      <c r="I138" s="280">
        <f>SUM(I139:I141)</f>
        <v>0</v>
      </c>
      <c r="J138" s="608" t="str">
        <f>'10. План 2014-2020'!J258</f>
        <v>X</v>
      </c>
      <c r="K138" s="608" t="str">
        <f>'10. План 2014-2020'!K258</f>
        <v>Комитет по развитию информационных технологий и связи Мурманской области</v>
      </c>
    </row>
    <row r="139" spans="1:15" ht="27.75" customHeight="1" outlineLevel="2" x14ac:dyDescent="0.25">
      <c r="A139" s="605"/>
      <c r="B139" s="607"/>
      <c r="C139" s="609"/>
      <c r="D139" s="281">
        <v>2015</v>
      </c>
      <c r="E139" s="282">
        <f t="shared" si="31"/>
        <v>66048.200000000012</v>
      </c>
      <c r="F139" s="282">
        <f>F143</f>
        <v>66048.200000000012</v>
      </c>
      <c r="G139" s="282">
        <f t="shared" ref="G139:I139" si="32">G143</f>
        <v>0</v>
      </c>
      <c r="H139" s="282">
        <f t="shared" si="32"/>
        <v>0</v>
      </c>
      <c r="I139" s="282">
        <f t="shared" si="32"/>
        <v>0</v>
      </c>
      <c r="J139" s="609"/>
      <c r="K139" s="609"/>
      <c r="M139" s="63"/>
    </row>
    <row r="140" spans="1:15" ht="27.75" customHeight="1" outlineLevel="2" x14ac:dyDescent="0.25">
      <c r="A140" s="605"/>
      <c r="B140" s="607"/>
      <c r="C140" s="609"/>
      <c r="D140" s="281">
        <v>2016</v>
      </c>
      <c r="E140" s="282">
        <f t="shared" si="31"/>
        <v>77637.600000000006</v>
      </c>
      <c r="F140" s="282">
        <f t="shared" ref="F140:I141" si="33">F144</f>
        <v>77637.600000000006</v>
      </c>
      <c r="G140" s="282">
        <f t="shared" si="33"/>
        <v>0</v>
      </c>
      <c r="H140" s="282">
        <f t="shared" si="33"/>
        <v>0</v>
      </c>
      <c r="I140" s="282">
        <f t="shared" si="33"/>
        <v>0</v>
      </c>
      <c r="J140" s="609"/>
      <c r="K140" s="609"/>
    </row>
    <row r="141" spans="1:15" ht="29.25" customHeight="1" outlineLevel="2" x14ac:dyDescent="0.25">
      <c r="A141" s="605"/>
      <c r="B141" s="607"/>
      <c r="C141" s="609"/>
      <c r="D141" s="281">
        <v>2017</v>
      </c>
      <c r="E141" s="282">
        <f t="shared" si="31"/>
        <v>78993.2</v>
      </c>
      <c r="F141" s="282">
        <f t="shared" si="33"/>
        <v>78993.2</v>
      </c>
      <c r="G141" s="282">
        <f t="shared" si="33"/>
        <v>0</v>
      </c>
      <c r="H141" s="282">
        <f t="shared" si="33"/>
        <v>0</v>
      </c>
      <c r="I141" s="282">
        <f t="shared" si="33"/>
        <v>0</v>
      </c>
      <c r="J141" s="610"/>
      <c r="K141" s="609"/>
    </row>
    <row r="142" spans="1:15" ht="23.25" customHeight="1" outlineLevel="2" x14ac:dyDescent="0.25">
      <c r="A142" s="611" t="s">
        <v>188</v>
      </c>
      <c r="B142" s="613" t="str">
        <f>'10. План 2014-2020'!B266</f>
        <v xml:space="preserve">Основное мероприятие 6. Организация хранения, комплектования, учета и использования архивных документов </v>
      </c>
      <c r="C142" s="596" t="str">
        <f>'10. План 2014-2020'!C266</f>
        <v>2014-2020</v>
      </c>
      <c r="D142" s="272" t="s">
        <v>23</v>
      </c>
      <c r="E142" s="273">
        <f>SUM(F142:I142)</f>
        <v>156630.79999999999</v>
      </c>
      <c r="F142" s="273">
        <f>SUM(F144:F145)</f>
        <v>156630.79999999999</v>
      </c>
      <c r="G142" s="273">
        <f>SUM(G144:G145)</f>
        <v>0</v>
      </c>
      <c r="H142" s="273">
        <f>SUM(H144:H145)</f>
        <v>0</v>
      </c>
      <c r="I142" s="273">
        <f>SUM(I144:I145)</f>
        <v>0</v>
      </c>
      <c r="J142" s="593" t="str">
        <f>'10. План 2014-2020'!J266</f>
        <v>Доля документов на всех видах носителей государственных архивов, находящихся в нормативных условиях, обеспечивающих их постоянное (вечное) хранение, в общем количестве архивных документов</v>
      </c>
      <c r="K142" s="596" t="str">
        <f>'10. План 2014-2020'!K266</f>
        <v xml:space="preserve">Комитет по развитию информационных технологий и связи Мурманской области </v>
      </c>
      <c r="M142" s="63"/>
      <c r="O142" s="63"/>
    </row>
    <row r="143" spans="1:15" ht="21" customHeight="1" outlineLevel="2" x14ac:dyDescent="0.25">
      <c r="A143" s="612"/>
      <c r="B143" s="614"/>
      <c r="C143" s="597"/>
      <c r="D143" s="275">
        <v>2015</v>
      </c>
      <c r="E143" s="276">
        <f t="shared" ref="E143" si="34">SUM(F143:I143)</f>
        <v>66048.200000000012</v>
      </c>
      <c r="F143" s="277">
        <f>F147+F149+F151+F153+F155+F157+F159+F161</f>
        <v>66048.200000000012</v>
      </c>
      <c r="G143" s="277">
        <f>G147+G149+G151+G153+G155+G157+G159+G161</f>
        <v>0</v>
      </c>
      <c r="H143" s="277">
        <f>H147+H149+H151+H153+H155+H157+H159+H161</f>
        <v>0</v>
      </c>
      <c r="I143" s="277">
        <f>I147+I149+I151+I153+I155+I157+I159+I161</f>
        <v>0</v>
      </c>
      <c r="J143" s="594"/>
      <c r="K143" s="597"/>
      <c r="M143" s="63"/>
      <c r="O143" s="63"/>
    </row>
    <row r="144" spans="1:15" ht="18.75" customHeight="1" outlineLevel="3" x14ac:dyDescent="0.25">
      <c r="A144" s="612"/>
      <c r="B144" s="615"/>
      <c r="C144" s="598"/>
      <c r="D144" s="275">
        <v>2016</v>
      </c>
      <c r="E144" s="276">
        <f>SUM(F144:I144)</f>
        <v>77637.600000000006</v>
      </c>
      <c r="F144" s="276">
        <f t="shared" ref="F144:I145" si="35">F163+F166</f>
        <v>77637.600000000006</v>
      </c>
      <c r="G144" s="276">
        <f t="shared" si="35"/>
        <v>0</v>
      </c>
      <c r="H144" s="276">
        <f t="shared" si="35"/>
        <v>0</v>
      </c>
      <c r="I144" s="276">
        <f t="shared" si="35"/>
        <v>0</v>
      </c>
      <c r="J144" s="595"/>
      <c r="K144" s="598"/>
    </row>
    <row r="145" spans="1:12" ht="57" customHeight="1" outlineLevel="3" x14ac:dyDescent="0.25">
      <c r="A145" s="612"/>
      <c r="B145" s="615"/>
      <c r="C145" s="598"/>
      <c r="D145" s="275">
        <v>2017</v>
      </c>
      <c r="E145" s="276">
        <f>SUM(F145:I145)</f>
        <v>78993.2</v>
      </c>
      <c r="F145" s="276">
        <f t="shared" si="35"/>
        <v>78993.2</v>
      </c>
      <c r="G145" s="276">
        <f t="shared" si="35"/>
        <v>0</v>
      </c>
      <c r="H145" s="276">
        <f t="shared" si="35"/>
        <v>0</v>
      </c>
      <c r="I145" s="276">
        <f t="shared" si="35"/>
        <v>0</v>
      </c>
      <c r="J145" s="595"/>
      <c r="K145" s="598"/>
    </row>
    <row r="146" spans="1:12" ht="48.75" customHeight="1" outlineLevel="3" x14ac:dyDescent="0.25">
      <c r="A146" s="479" t="s">
        <v>379</v>
      </c>
      <c r="B146" s="582" t="str">
        <f>'10. План 2014-2020'!B274</f>
        <v xml:space="preserve">Развитие единой автоматизированной информационной системы по документам Архивного фонда Мурманской области, находящимся на хранении в государственных архивах Мурманской области </v>
      </c>
      <c r="C146" s="578" t="str">
        <f>'10. План 2014-2020'!C274</f>
        <v>2014-2015</v>
      </c>
      <c r="D146" s="70" t="s">
        <v>23</v>
      </c>
      <c r="E146" s="77">
        <f>SUM(F146:I146)</f>
        <v>3400</v>
      </c>
      <c r="F146" s="77">
        <f>SUM(F147:F147)</f>
        <v>3400</v>
      </c>
      <c r="G146" s="77">
        <f>SUM(G147:G147)</f>
        <v>0</v>
      </c>
      <c r="H146" s="77">
        <f>SUM(H147:H147)</f>
        <v>0</v>
      </c>
      <c r="I146" s="77">
        <f>SUM(I147:I147)</f>
        <v>0</v>
      </c>
      <c r="J146" s="582" t="str">
        <f>'10. План 2014-2020'!J274</f>
        <v xml:space="preserve">оцифровка архивных документов в соответствии с государственным контрактом с целью создания страхового фонда и фонда пользования уникальных и особо ценных документов, сопровождеие и развитие автоматизированной информационной системы </v>
      </c>
      <c r="K146" s="578" t="str">
        <f>'10. План 2014-2020'!K274</f>
        <v xml:space="preserve">Комитет по развитию информационных технологий и связи Мурманской области </v>
      </c>
    </row>
    <row r="147" spans="1:12" ht="54.75" customHeight="1" outlineLevel="3" x14ac:dyDescent="0.25">
      <c r="A147" s="480"/>
      <c r="B147" s="583"/>
      <c r="C147" s="579"/>
      <c r="D147" s="56">
        <v>2015</v>
      </c>
      <c r="E147" s="250">
        <f t="shared" ref="E147:E153" si="36">SUM(F147:I147)</f>
        <v>3400</v>
      </c>
      <c r="F147" s="250">
        <f>'10. План 2014-2020'!F276</f>
        <v>3400</v>
      </c>
      <c r="G147" s="250">
        <v>0</v>
      </c>
      <c r="H147" s="250">
        <v>0</v>
      </c>
      <c r="I147" s="250">
        <v>0</v>
      </c>
      <c r="J147" s="583"/>
      <c r="K147" s="579"/>
    </row>
    <row r="148" spans="1:12" ht="49.5" customHeight="1" outlineLevel="3" x14ac:dyDescent="0.25">
      <c r="A148" s="479" t="s">
        <v>189</v>
      </c>
      <c r="B148" s="582" t="str">
        <f>'10. План 2014-2020'!B279</f>
        <v>Оказание информационных услуг на основе архивных документов</v>
      </c>
      <c r="C148" s="578" t="str">
        <f>'10. План 2014-2020'!C279</f>
        <v>2014-2015</v>
      </c>
      <c r="D148" s="70" t="s">
        <v>23</v>
      </c>
      <c r="E148" s="77">
        <f>SUM(F148:I148)</f>
        <v>55827.3</v>
      </c>
      <c r="F148" s="77">
        <f>SUM(F149:F149)</f>
        <v>55827.3</v>
      </c>
      <c r="G148" s="77">
        <f>SUM(G149:G149)</f>
        <v>0</v>
      </c>
      <c r="H148" s="77">
        <f>SUM(H149:H149)</f>
        <v>0</v>
      </c>
      <c r="I148" s="77">
        <f>SUM(I149:I149)</f>
        <v>0</v>
      </c>
      <c r="J148" s="582" t="str">
        <f>'10. План 2014-2020'!J279</f>
        <v>исполненные тематических и социально-правовых запросов граждан и организаций на предоставление архивных копий, архивных справок и архивных выписок</v>
      </c>
      <c r="K148" s="578" t="str">
        <f>'10. План 2014-2020'!K279</f>
        <v xml:space="preserve"> ГОКУ ГАМО, ГОКУ ГАМО в г. Кировске</v>
      </c>
    </row>
    <row r="149" spans="1:12" ht="32.25" customHeight="1" outlineLevel="3" x14ac:dyDescent="0.25">
      <c r="A149" s="480"/>
      <c r="B149" s="583"/>
      <c r="C149" s="579"/>
      <c r="D149" s="56">
        <v>2015</v>
      </c>
      <c r="E149" s="250">
        <f t="shared" si="36"/>
        <v>55827.3</v>
      </c>
      <c r="F149" s="250">
        <f>'10. План 2014-2020'!F281</f>
        <v>55827.3</v>
      </c>
      <c r="G149" s="250">
        <v>0</v>
      </c>
      <c r="H149" s="250">
        <v>0</v>
      </c>
      <c r="I149" s="250">
        <v>0</v>
      </c>
      <c r="J149" s="583"/>
      <c r="K149" s="579"/>
      <c r="L149" s="68"/>
    </row>
    <row r="150" spans="1:12" ht="15.75" customHeight="1" outlineLevel="3" x14ac:dyDescent="0.25">
      <c r="A150" s="479" t="s">
        <v>380</v>
      </c>
      <c r="B150" s="588" t="str">
        <f>'10. План 2014-2020'!B282</f>
        <v>Обеспечение доступа к архивным документам (копиям) и справочно-поисковым средствам к ним</v>
      </c>
      <c r="C150" s="591" t="str">
        <f>'10. План 2014-2020'!C282</f>
        <v>2014-2015</v>
      </c>
      <c r="D150" s="70" t="s">
        <v>23</v>
      </c>
      <c r="E150" s="77">
        <f>SUM(F150:I150)</f>
        <v>2861.4</v>
      </c>
      <c r="F150" s="77">
        <f>SUM(F151:F151)</f>
        <v>2861.4</v>
      </c>
      <c r="G150" s="77">
        <f>SUM(G151:G151)</f>
        <v>0</v>
      </c>
      <c r="H150" s="77">
        <f>SUM(H151:H151)</f>
        <v>0</v>
      </c>
      <c r="I150" s="77">
        <f>SUM(I151:I151)</f>
        <v>0</v>
      </c>
      <c r="J150" s="588" t="str">
        <f>'10. План 2014-2020'!J282</f>
        <v>обеспечение доступа в читальные залы</v>
      </c>
      <c r="K150" s="591" t="str">
        <f>'10. План 2014-2020'!K282</f>
        <v xml:space="preserve"> ГОКУ ГАМО, ГОКУ ГАМО в г. Кировске</v>
      </c>
    </row>
    <row r="151" spans="1:12" ht="58.5" customHeight="1" outlineLevel="3" x14ac:dyDescent="0.25">
      <c r="A151" s="480"/>
      <c r="B151" s="590"/>
      <c r="C151" s="592"/>
      <c r="D151" s="56">
        <v>2015</v>
      </c>
      <c r="E151" s="250">
        <f t="shared" si="36"/>
        <v>2861.4</v>
      </c>
      <c r="F151" s="250">
        <f>'10. План 2014-2020'!F284</f>
        <v>2861.4</v>
      </c>
      <c r="G151" s="250">
        <v>0</v>
      </c>
      <c r="H151" s="250">
        <v>0</v>
      </c>
      <c r="I151" s="250">
        <v>0</v>
      </c>
      <c r="J151" s="589"/>
      <c r="K151" s="592"/>
    </row>
    <row r="152" spans="1:12" ht="21" customHeight="1" outlineLevel="3" x14ac:dyDescent="0.25">
      <c r="A152" s="479" t="s">
        <v>381</v>
      </c>
      <c r="B152" s="588" t="str">
        <f>'10. План 2014-2020'!B285</f>
        <v>Информационное обслуживание по архивному делу и документационному обеспечению управления</v>
      </c>
      <c r="C152" s="591" t="str">
        <f>'10. План 2014-2020'!C285</f>
        <v>2014-2015</v>
      </c>
      <c r="D152" s="70" t="s">
        <v>23</v>
      </c>
      <c r="E152" s="77">
        <f>SUM(F152:I152)</f>
        <v>1121</v>
      </c>
      <c r="F152" s="77">
        <f>SUM(F153:F153)</f>
        <v>1121</v>
      </c>
      <c r="G152" s="77">
        <f>SUM(G153:G153)</f>
        <v>0</v>
      </c>
      <c r="H152" s="77">
        <f>SUM(H153:H153)</f>
        <v>0</v>
      </c>
      <c r="I152" s="77">
        <f>SUM(I153:I153)</f>
        <v>0</v>
      </c>
      <c r="J152" s="588" t="str">
        <f>'10. План 2014-2020'!J285</f>
        <v>подготовка нормативно-методических документов по архивному делу и делопроизводства</v>
      </c>
      <c r="K152" s="591" t="str">
        <f>'10. План 2014-2020'!K285</f>
        <v xml:space="preserve"> ГОКУ ГАМО, ГОКУ ГАМО в г. Кировске</v>
      </c>
    </row>
    <row r="153" spans="1:12" ht="41.25" customHeight="1" outlineLevel="3" x14ac:dyDescent="0.25">
      <c r="A153" s="480"/>
      <c r="B153" s="590"/>
      <c r="C153" s="592"/>
      <c r="D153" s="56">
        <v>2015</v>
      </c>
      <c r="E153" s="250">
        <f t="shared" si="36"/>
        <v>1121</v>
      </c>
      <c r="F153" s="250">
        <f>'10. План 2014-2020'!F287</f>
        <v>1121</v>
      </c>
      <c r="G153" s="250">
        <v>0</v>
      </c>
      <c r="H153" s="250">
        <v>0</v>
      </c>
      <c r="I153" s="250">
        <v>0</v>
      </c>
      <c r="J153" s="589"/>
      <c r="K153" s="592"/>
    </row>
    <row r="154" spans="1:12" ht="26.25" customHeight="1" outlineLevel="3" x14ac:dyDescent="0.25">
      <c r="A154" s="479" t="s">
        <v>382</v>
      </c>
      <c r="B154" s="588" t="str">
        <f>'10. План 2014-2020'!B288</f>
        <v>Обеспечение сохранности и учет архивных документов</v>
      </c>
      <c r="C154" s="591" t="str">
        <f>'10. План 2014-2020'!C288</f>
        <v>2014-2015</v>
      </c>
      <c r="D154" s="70" t="s">
        <v>23</v>
      </c>
      <c r="E154" s="77">
        <f>SUM(F154:I154)</f>
        <v>1491.1</v>
      </c>
      <c r="F154" s="77">
        <f>SUM(F155:F155)</f>
        <v>1491.1</v>
      </c>
      <c r="G154" s="77">
        <f>SUM(G155:G155)</f>
        <v>0</v>
      </c>
      <c r="H154" s="77">
        <f>SUM(H155:H155)</f>
        <v>0</v>
      </c>
      <c r="I154" s="77">
        <f>SUM(I155:I155)</f>
        <v>0</v>
      </c>
      <c r="J154" s="588" t="str">
        <f>'10. План 2014-2020'!J288</f>
        <v>обеспечение сохранности и учета архивных документов</v>
      </c>
      <c r="K154" s="591" t="str">
        <f>'10. План 2014-2020'!K288</f>
        <v xml:space="preserve"> ГОКУ ГАМО, ГОКУ ГАМО в г. Кировске</v>
      </c>
    </row>
    <row r="155" spans="1:12" ht="26.25" customHeight="1" outlineLevel="3" x14ac:dyDescent="0.25">
      <c r="A155" s="480"/>
      <c r="B155" s="590"/>
      <c r="C155" s="592"/>
      <c r="D155" s="56">
        <v>2015</v>
      </c>
      <c r="E155" s="250">
        <f t="shared" ref="E155" si="37">SUM(F155:I155)</f>
        <v>1491.1</v>
      </c>
      <c r="F155" s="250">
        <f>'10. План 2014-2020'!F290</f>
        <v>1491.1</v>
      </c>
      <c r="G155" s="250">
        <v>0</v>
      </c>
      <c r="H155" s="250">
        <v>0</v>
      </c>
      <c r="I155" s="250">
        <v>0</v>
      </c>
      <c r="J155" s="589"/>
      <c r="K155" s="592"/>
    </row>
    <row r="156" spans="1:12" ht="48" customHeight="1" outlineLevel="3" x14ac:dyDescent="0.25">
      <c r="A156" s="479" t="s">
        <v>383</v>
      </c>
      <c r="B156" s="588" t="str">
        <f>'10. План 2014-2020'!B291</f>
        <v>Комплектование архивными документами</v>
      </c>
      <c r="C156" s="591" t="str">
        <f>'10. План 2014-2020'!C291</f>
        <v>2014-2015</v>
      </c>
      <c r="D156" s="70" t="s">
        <v>23</v>
      </c>
      <c r="E156" s="77">
        <f>SUM(F156:I156)</f>
        <v>120.1</v>
      </c>
      <c r="F156" s="77">
        <f>SUM(F157:F157)</f>
        <v>120.1</v>
      </c>
      <c r="G156" s="77">
        <f>SUM(G157:G157)</f>
        <v>0</v>
      </c>
      <c r="H156" s="77">
        <f>SUM(H157:H157)</f>
        <v>0</v>
      </c>
      <c r="I156" s="77">
        <f>SUM(I157:I157)</f>
        <v>0</v>
      </c>
      <c r="J156" s="588" t="str">
        <f>'10. План 2014-2020'!J291</f>
        <v>комплектование документов, включенных в состав Архивного фонда МО, принятие их на хранение</v>
      </c>
      <c r="K156" s="591" t="str">
        <f>'10. План 2014-2020'!K291</f>
        <v xml:space="preserve"> ГОКУ ГАМО, ГОКУ ГАМО в г. Кировске</v>
      </c>
    </row>
    <row r="157" spans="1:12" ht="21" customHeight="1" outlineLevel="3" x14ac:dyDescent="0.25">
      <c r="A157" s="480"/>
      <c r="B157" s="590"/>
      <c r="C157" s="592"/>
      <c r="D157" s="56">
        <v>2015</v>
      </c>
      <c r="E157" s="250">
        <f t="shared" ref="E157:E161" si="38">SUM(F157:I157)</f>
        <v>120.1</v>
      </c>
      <c r="F157" s="250">
        <f>'10. План 2014-2020'!F293</f>
        <v>120.1</v>
      </c>
      <c r="G157" s="250">
        <v>0</v>
      </c>
      <c r="H157" s="250">
        <v>0</v>
      </c>
      <c r="I157" s="250">
        <v>0</v>
      </c>
      <c r="J157" s="589"/>
      <c r="K157" s="592"/>
    </row>
    <row r="158" spans="1:12" ht="48" customHeight="1" outlineLevel="3" x14ac:dyDescent="0.25">
      <c r="A158" s="479" t="s">
        <v>384</v>
      </c>
      <c r="B158" s="588" t="str">
        <f>'10. План 2014-2020'!B294</f>
        <v>Научное описание архивных документов и создание справочно-поисковых средств к ним</v>
      </c>
      <c r="C158" s="591" t="str">
        <f>'10. План 2014-2020'!C294</f>
        <v>2014-2015</v>
      </c>
      <c r="D158" s="70" t="s">
        <v>23</v>
      </c>
      <c r="E158" s="77">
        <f>SUM(F158:I158)</f>
        <v>1152.7</v>
      </c>
      <c r="F158" s="77">
        <f>SUM(F159:F159)</f>
        <v>1152.7</v>
      </c>
      <c r="G158" s="77">
        <f>SUM(G159:G159)</f>
        <v>0</v>
      </c>
      <c r="H158" s="77">
        <f>SUM(H159:H159)</f>
        <v>0</v>
      </c>
      <c r="I158" s="77">
        <f>SUM(I159:I159)</f>
        <v>0</v>
      </c>
      <c r="J158" s="588" t="str">
        <f>'10. План 2014-2020'!J294</f>
        <v>создание базы данных и традиционных каталогов</v>
      </c>
      <c r="K158" s="591" t="str">
        <f>'10. План 2014-2020'!K294</f>
        <v xml:space="preserve"> ГОКУ ГАМО, ГОКУ ГАМО в г. Кировске</v>
      </c>
    </row>
    <row r="159" spans="1:12" ht="15.75" customHeight="1" outlineLevel="3" x14ac:dyDescent="0.25">
      <c r="A159" s="480"/>
      <c r="B159" s="590"/>
      <c r="C159" s="592"/>
      <c r="D159" s="56">
        <v>2015</v>
      </c>
      <c r="E159" s="250">
        <f t="shared" si="38"/>
        <v>1152.7</v>
      </c>
      <c r="F159" s="250">
        <f>'10. План 2014-2020'!F296</f>
        <v>1152.7</v>
      </c>
      <c r="G159" s="250">
        <v>0</v>
      </c>
      <c r="H159" s="250">
        <v>0</v>
      </c>
      <c r="I159" s="250">
        <v>0</v>
      </c>
      <c r="J159" s="589"/>
      <c r="K159" s="592"/>
    </row>
    <row r="160" spans="1:12" ht="42.75" customHeight="1" outlineLevel="3" x14ac:dyDescent="0.25">
      <c r="A160" s="479" t="s">
        <v>385</v>
      </c>
      <c r="B160" s="588" t="str">
        <f>'10. План 2014-2020'!B297</f>
        <v>Защита сведений, составляющих государственную тайну, других охраняемых законом тайн, содержащихся в документах архива, и организация в установленном порядке рассекречивания архивных документов</v>
      </c>
      <c r="C160" s="591" t="str">
        <f>'10. План 2014-2020'!C297</f>
        <v>2014-2015</v>
      </c>
      <c r="D160" s="70" t="s">
        <v>23</v>
      </c>
      <c r="E160" s="77">
        <f>SUM(F160:I160)</f>
        <v>74.599999999999994</v>
      </c>
      <c r="F160" s="77">
        <f>SUM(F161:F161)</f>
        <v>74.599999999999994</v>
      </c>
      <c r="G160" s="77">
        <f>SUM(G161:G161)</f>
        <v>0</v>
      </c>
      <c r="H160" s="77">
        <f>SUM(H161:H161)</f>
        <v>0</v>
      </c>
      <c r="I160" s="77">
        <f>SUM(I161:I161)</f>
        <v>0</v>
      </c>
      <c r="J160" s="588" t="str">
        <f>'10. План 2014-2020'!J297</f>
        <v>подготовка документов к рассекречиванию</v>
      </c>
      <c r="K160" s="591" t="str">
        <f>'10. План 2014-2020'!K297</f>
        <v xml:space="preserve"> ГОКУ ГАМО, ГОКУ ГАМО в г. Кировске</v>
      </c>
    </row>
    <row r="161" spans="1:14" ht="42.75" customHeight="1" outlineLevel="3" x14ac:dyDescent="0.25">
      <c r="A161" s="480"/>
      <c r="B161" s="590"/>
      <c r="C161" s="592"/>
      <c r="D161" s="56">
        <v>2015</v>
      </c>
      <c r="E161" s="250">
        <f t="shared" si="38"/>
        <v>74.599999999999994</v>
      </c>
      <c r="F161" s="250">
        <f>'10. План 2014-2020'!F299</f>
        <v>74.599999999999994</v>
      </c>
      <c r="G161" s="250">
        <v>0</v>
      </c>
      <c r="H161" s="250">
        <v>0</v>
      </c>
      <c r="I161" s="250">
        <v>0</v>
      </c>
      <c r="J161" s="589"/>
      <c r="K161" s="592"/>
    </row>
    <row r="162" spans="1:14" ht="30" customHeight="1" outlineLevel="3" x14ac:dyDescent="0.25">
      <c r="A162" s="479" t="s">
        <v>391</v>
      </c>
      <c r="B162" s="588" t="str">
        <f>'10. План 2014-2020'!B300</f>
        <v>Внедрение современных технологий хранения, учета, использования  архивных фондов</v>
      </c>
      <c r="C162" s="591" t="str">
        <f>'10. План 2014-2020'!C300</f>
        <v>2016-2020</v>
      </c>
      <c r="D162" s="70" t="s">
        <v>23</v>
      </c>
      <c r="E162" s="77">
        <f>SUM(F162:I162)</f>
        <v>14650.6</v>
      </c>
      <c r="F162" s="77">
        <f>SUM(F163:F164)</f>
        <v>14650.6</v>
      </c>
      <c r="G162" s="77">
        <f>SUM(G163:G164)</f>
        <v>0</v>
      </c>
      <c r="H162" s="77">
        <f>SUM(H163:H164)</f>
        <v>0</v>
      </c>
      <c r="I162" s="77">
        <f>SUM(I163:I164)</f>
        <v>0</v>
      </c>
      <c r="J162" s="588" t="str">
        <f>'10. План 2014-2020'!J300</f>
        <v xml:space="preserve">создание страхового фонда и фонда пользования уникальных и особо ценных документов, развитие систем автоматизированного государственного учета архивных документов, укрепление технической базы хранения архивных документов (использование современных решений в области хранения архивных документов).  </v>
      </c>
      <c r="K162" s="591" t="str">
        <f>'10. План 2014-2020'!K300</f>
        <v xml:space="preserve">Комитет по развитию информационных технологий и связи Мурманской области </v>
      </c>
    </row>
    <row r="163" spans="1:14" ht="35.25" customHeight="1" outlineLevel="3" x14ac:dyDescent="0.25">
      <c r="A163" s="480"/>
      <c r="B163" s="589"/>
      <c r="C163" s="592"/>
      <c r="D163" s="56">
        <v>2016</v>
      </c>
      <c r="E163" s="250">
        <f t="shared" ref="E163:E167" si="39">SUM(F163:I163)</f>
        <v>8238.1</v>
      </c>
      <c r="F163" s="250">
        <f>'10. План 2014-2020'!F301</f>
        <v>8238.1</v>
      </c>
      <c r="G163" s="250">
        <v>0</v>
      </c>
      <c r="H163" s="250">
        <v>0</v>
      </c>
      <c r="I163" s="250">
        <v>0</v>
      </c>
      <c r="J163" s="589"/>
      <c r="K163" s="592"/>
    </row>
    <row r="164" spans="1:14" ht="47.25" customHeight="1" outlineLevel="3" x14ac:dyDescent="0.25">
      <c r="A164" s="480"/>
      <c r="B164" s="590"/>
      <c r="C164" s="592"/>
      <c r="D164" s="56">
        <v>2017</v>
      </c>
      <c r="E164" s="250">
        <f t="shared" si="39"/>
        <v>6412.5</v>
      </c>
      <c r="F164" s="250">
        <f>'10. План 2014-2020'!F302</f>
        <v>6412.5</v>
      </c>
      <c r="G164" s="250">
        <v>0</v>
      </c>
      <c r="H164" s="250">
        <v>0</v>
      </c>
      <c r="I164" s="250">
        <v>0</v>
      </c>
      <c r="J164" s="589"/>
      <c r="K164" s="592"/>
    </row>
    <row r="165" spans="1:14" ht="33" customHeight="1" outlineLevel="3" x14ac:dyDescent="0.25">
      <c r="A165" s="479" t="s">
        <v>392</v>
      </c>
      <c r="B165" s="588" t="str">
        <f>'10. План 2014-2020'!B306</f>
        <v xml:space="preserve">Обеспечение деятельности государственных архивов Мурманской области </v>
      </c>
      <c r="C165" s="591" t="str">
        <f>'10. План 2014-2020'!C306</f>
        <v>2016-2020</v>
      </c>
      <c r="D165" s="70" t="s">
        <v>23</v>
      </c>
      <c r="E165" s="77">
        <f>SUM(F165:I165)</f>
        <v>141980.20000000001</v>
      </c>
      <c r="F165" s="77">
        <f>SUM(F166:F167)</f>
        <v>141980.20000000001</v>
      </c>
      <c r="G165" s="77">
        <f>SUM(G166:G167)</f>
        <v>0</v>
      </c>
      <c r="H165" s="77">
        <f>SUM(H166:H167)</f>
        <v>0</v>
      </c>
      <c r="I165" s="77">
        <f>SUM(I166:I167)</f>
        <v>0</v>
      </c>
      <c r="J165" s="588" t="str">
        <f>'10. План 2014-2020'!J306</f>
        <v>обеспечение сохранности документов Архивного фонда Мурманской области, находящихся на хранении в государственных архивах, пополнение Архивного фонда Мурманской области</v>
      </c>
      <c r="K165" s="591" t="str">
        <f>'10. План 2014-2020'!K306</f>
        <v xml:space="preserve"> ГОКУ ГАМО, ГОКУ ГАМО в г. Кировске</v>
      </c>
    </row>
    <row r="166" spans="1:14" ht="27" customHeight="1" outlineLevel="3" x14ac:dyDescent="0.25">
      <c r="A166" s="480"/>
      <c r="B166" s="589"/>
      <c r="C166" s="592"/>
      <c r="D166" s="56">
        <v>2016</v>
      </c>
      <c r="E166" s="250">
        <f t="shared" si="39"/>
        <v>69399.5</v>
      </c>
      <c r="F166" s="250">
        <f>'10. План 2014-2020'!F307</f>
        <v>69399.5</v>
      </c>
      <c r="G166" s="250">
        <v>0</v>
      </c>
      <c r="H166" s="250">
        <v>0</v>
      </c>
      <c r="I166" s="250">
        <v>0</v>
      </c>
      <c r="J166" s="589"/>
      <c r="K166" s="592"/>
      <c r="N166" s="129">
        <v>3164.5499999999997</v>
      </c>
    </row>
    <row r="167" spans="1:14" ht="24" customHeight="1" outlineLevel="3" x14ac:dyDescent="0.25">
      <c r="A167" s="480"/>
      <c r="B167" s="590"/>
      <c r="C167" s="592"/>
      <c r="D167" s="56">
        <v>2017</v>
      </c>
      <c r="E167" s="250">
        <f t="shared" si="39"/>
        <v>72580.7</v>
      </c>
      <c r="F167" s="250">
        <f>'10. План 2014-2020'!F308</f>
        <v>72580.7</v>
      </c>
      <c r="G167" s="250">
        <v>0</v>
      </c>
      <c r="H167" s="250">
        <v>0</v>
      </c>
      <c r="I167" s="250">
        <v>0</v>
      </c>
      <c r="J167" s="589"/>
      <c r="K167" s="592"/>
      <c r="N167" s="129">
        <v>3338.7</v>
      </c>
    </row>
    <row r="168" spans="1:14" ht="15.75" customHeight="1" outlineLevel="1" x14ac:dyDescent="0.25">
      <c r="A168" s="604" t="s">
        <v>190</v>
      </c>
      <c r="B168" s="606" t="str">
        <f>'10. План 2014-2020'!B312</f>
        <v>Задача 1.5. Управление развитием информационного общества и формированием электронного правительства Мурманской области</v>
      </c>
      <c r="C168" s="608" t="str">
        <f>'10. План 2014-2020'!C312</f>
        <v>2014-2020</v>
      </c>
      <c r="D168" s="279" t="s">
        <v>23</v>
      </c>
      <c r="E168" s="280">
        <f>SUM(F168:I168)</f>
        <v>111716.5</v>
      </c>
      <c r="F168" s="280">
        <f>SUM(F169:F171)</f>
        <v>111716.5</v>
      </c>
      <c r="G168" s="280">
        <f>SUM(G169:G171)</f>
        <v>0</v>
      </c>
      <c r="H168" s="280">
        <f>SUM(H169:H171)</f>
        <v>0</v>
      </c>
      <c r="I168" s="280">
        <f>SUM(I169:I171)</f>
        <v>0</v>
      </c>
      <c r="J168" s="689" t="str">
        <f>'10. План 2014-2020'!J312</f>
        <v>X</v>
      </c>
      <c r="K168" s="689" t="str">
        <f>'10. План 2014-2020'!K312</f>
        <v>Комитет по развитию информационных технологий и связи Мурманской области</v>
      </c>
      <c r="L168" s="73"/>
    </row>
    <row r="169" spans="1:14" ht="15.75" customHeight="1" outlineLevel="2" x14ac:dyDescent="0.25">
      <c r="A169" s="605"/>
      <c r="B169" s="607"/>
      <c r="C169" s="609"/>
      <c r="D169" s="281">
        <v>2015</v>
      </c>
      <c r="E169" s="282">
        <f t="shared" ref="E169:E171" si="40">SUM(F169:I169)</f>
        <v>36197.500000000007</v>
      </c>
      <c r="F169" s="282">
        <f>F173</f>
        <v>36197.500000000007</v>
      </c>
      <c r="G169" s="282">
        <v>0</v>
      </c>
      <c r="H169" s="282">
        <v>0</v>
      </c>
      <c r="I169" s="282">
        <v>0</v>
      </c>
      <c r="J169" s="690"/>
      <c r="K169" s="690"/>
    </row>
    <row r="170" spans="1:14" ht="15.75" customHeight="1" outlineLevel="2" x14ac:dyDescent="0.25">
      <c r="A170" s="605"/>
      <c r="B170" s="607"/>
      <c r="C170" s="609"/>
      <c r="D170" s="281">
        <v>2016</v>
      </c>
      <c r="E170" s="282">
        <f t="shared" si="40"/>
        <v>37788.400000000001</v>
      </c>
      <c r="F170" s="282">
        <f>F174</f>
        <v>37788.400000000001</v>
      </c>
      <c r="G170" s="282">
        <v>0</v>
      </c>
      <c r="H170" s="282">
        <v>0</v>
      </c>
      <c r="I170" s="282">
        <v>0</v>
      </c>
      <c r="J170" s="690"/>
      <c r="K170" s="690"/>
    </row>
    <row r="171" spans="1:14" ht="26.25" customHeight="1" outlineLevel="2" x14ac:dyDescent="0.25">
      <c r="A171" s="605"/>
      <c r="B171" s="607"/>
      <c r="C171" s="609"/>
      <c r="D171" s="281">
        <v>2017</v>
      </c>
      <c r="E171" s="282">
        <f t="shared" si="40"/>
        <v>37730.599999999991</v>
      </c>
      <c r="F171" s="282">
        <f>F175</f>
        <v>37730.599999999991</v>
      </c>
      <c r="G171" s="282">
        <v>0</v>
      </c>
      <c r="H171" s="282">
        <v>0</v>
      </c>
      <c r="I171" s="282">
        <v>0</v>
      </c>
      <c r="J171" s="690"/>
      <c r="K171" s="690"/>
    </row>
    <row r="172" spans="1:14" ht="15.75" customHeight="1" outlineLevel="2" x14ac:dyDescent="0.25">
      <c r="A172" s="684" t="s">
        <v>191</v>
      </c>
      <c r="B172" s="675" t="str">
        <f>'10. План 2014-2020'!B320</f>
        <v>Основное мероприятие 7. Обеспечение реализации государственных функций и предоставления государственных услуг в сфере информационно-телекоммуникационных технологий</v>
      </c>
      <c r="C172" s="678" t="str">
        <f>'10. План 2014-2020'!C320</f>
        <v>2014-2020</v>
      </c>
      <c r="D172" s="272" t="s">
        <v>23</v>
      </c>
      <c r="E172" s="273">
        <f>SUM(F172:I172)</f>
        <v>111716.5</v>
      </c>
      <c r="F172" s="273">
        <f>SUM(F173:F175)</f>
        <v>111716.5</v>
      </c>
      <c r="G172" s="273">
        <f>SUM(G173:G175)</f>
        <v>0</v>
      </c>
      <c r="H172" s="273">
        <f>SUM(H173:H175)</f>
        <v>0</v>
      </c>
      <c r="I172" s="273">
        <f>SUM(I173:I175)</f>
        <v>0</v>
      </c>
      <c r="J172" s="681" t="str">
        <f>'10. План 2014-2020'!J320</f>
        <v>Доля граждан Мурманской области, зарегистрированных в Единой системе идентификации и аутентификации</v>
      </c>
      <c r="K172" s="678" t="str">
        <f>'10. План 2014-2020'!K320</f>
        <v>Комитет по развитию информационных технологий и связи Мурманской области</v>
      </c>
      <c r="L172" s="73"/>
      <c r="M172" s="63"/>
    </row>
    <row r="173" spans="1:14" ht="26.25" customHeight="1" outlineLevel="3" x14ac:dyDescent="0.25">
      <c r="A173" s="685"/>
      <c r="B173" s="615"/>
      <c r="C173" s="598"/>
      <c r="D173" s="275">
        <v>2015</v>
      </c>
      <c r="E173" s="276">
        <f t="shared" ref="E173:E175" si="41">SUM(F173:I173)</f>
        <v>36197.500000000007</v>
      </c>
      <c r="F173" s="276">
        <f>SUM(F177,F181,F185,F189)</f>
        <v>36197.500000000007</v>
      </c>
      <c r="G173" s="276">
        <f t="shared" ref="G173:I175" si="42">G177</f>
        <v>0</v>
      </c>
      <c r="H173" s="276">
        <f t="shared" si="42"/>
        <v>0</v>
      </c>
      <c r="I173" s="276">
        <f t="shared" si="42"/>
        <v>0</v>
      </c>
      <c r="J173" s="595"/>
      <c r="K173" s="598"/>
    </row>
    <row r="174" spans="1:14" ht="27" customHeight="1" outlineLevel="3" x14ac:dyDescent="0.25">
      <c r="A174" s="685"/>
      <c r="B174" s="615"/>
      <c r="C174" s="598"/>
      <c r="D174" s="275">
        <v>2016</v>
      </c>
      <c r="E174" s="276">
        <f t="shared" si="41"/>
        <v>37788.400000000001</v>
      </c>
      <c r="F174" s="276">
        <f>SUM(F178,F182,F186,F190)</f>
        <v>37788.400000000001</v>
      </c>
      <c r="G174" s="276">
        <f t="shared" si="42"/>
        <v>0</v>
      </c>
      <c r="H174" s="276">
        <f t="shared" si="42"/>
        <v>0</v>
      </c>
      <c r="I174" s="276">
        <f t="shared" si="42"/>
        <v>0</v>
      </c>
      <c r="J174" s="595"/>
      <c r="K174" s="598"/>
    </row>
    <row r="175" spans="1:14" ht="24.75" customHeight="1" outlineLevel="3" x14ac:dyDescent="0.25">
      <c r="A175" s="685"/>
      <c r="B175" s="686"/>
      <c r="C175" s="687"/>
      <c r="D175" s="275">
        <v>2017</v>
      </c>
      <c r="E175" s="276">
        <f t="shared" si="41"/>
        <v>37730.599999999991</v>
      </c>
      <c r="F175" s="276">
        <f>SUM(F179,F183,F187,F191)</f>
        <v>37730.599999999991</v>
      </c>
      <c r="G175" s="276">
        <f t="shared" si="42"/>
        <v>0</v>
      </c>
      <c r="H175" s="276">
        <f t="shared" si="42"/>
        <v>0</v>
      </c>
      <c r="I175" s="276">
        <f t="shared" si="42"/>
        <v>0</v>
      </c>
      <c r="J175" s="688"/>
      <c r="K175" s="687"/>
    </row>
    <row r="176" spans="1:14" ht="15.75" customHeight="1" outlineLevel="3" x14ac:dyDescent="0.25">
      <c r="A176" s="479" t="s">
        <v>192</v>
      </c>
      <c r="B176" s="582" t="str">
        <f>'10. План 2014-2020'!B328</f>
        <v>Обеспечение реализации функций в сфере развития информационного общества и формирования электронного правительства</v>
      </c>
      <c r="C176" s="578" t="str">
        <f>'10. План 2014-2020'!C328</f>
        <v>2014-2020</v>
      </c>
      <c r="D176" s="70" t="s">
        <v>23</v>
      </c>
      <c r="E176" s="77">
        <f>SUM(E177:E179)</f>
        <v>110633.8</v>
      </c>
      <c r="F176" s="77">
        <f>SUM(F177:F179)</f>
        <v>110633.8</v>
      </c>
      <c r="G176" s="77">
        <f>SUM(G177:G179)</f>
        <v>0</v>
      </c>
      <c r="H176" s="77">
        <f>SUM(H177:H179)</f>
        <v>0</v>
      </c>
      <c r="I176" s="77">
        <f>SUM(I177:I179)</f>
        <v>0</v>
      </c>
      <c r="J176" s="582" t="str">
        <f>'10. План 2014-2020'!J328</f>
        <v xml:space="preserve">финансовое обеспечение исполнения функций Комитета по развитию информационных технологий и связи в соответствии с Положением о Комитет </v>
      </c>
      <c r="K176" s="578" t="str">
        <f>'10. План 2014-2020'!K328</f>
        <v>Комитет по развитию информационных технологий и связи Мурманской области</v>
      </c>
      <c r="M176" s="228"/>
      <c r="N176" s="71"/>
    </row>
    <row r="177" spans="1:14" ht="15.75" customHeight="1" outlineLevel="3" x14ac:dyDescent="0.25">
      <c r="A177" s="480"/>
      <c r="B177" s="586"/>
      <c r="C177" s="587"/>
      <c r="D177" s="56">
        <v>2015</v>
      </c>
      <c r="E177" s="250">
        <f t="shared" ref="E177:E179" si="43">SUM(F177:I177)</f>
        <v>35709.9</v>
      </c>
      <c r="F177" s="250">
        <f>'10. План 2014-2020'!F330</f>
        <v>35709.9</v>
      </c>
      <c r="G177" s="250">
        <v>0</v>
      </c>
      <c r="H177" s="250">
        <v>0</v>
      </c>
      <c r="I177" s="250">
        <v>0</v>
      </c>
      <c r="J177" s="586"/>
      <c r="K177" s="587"/>
      <c r="M177" s="229"/>
      <c r="N177" s="230"/>
    </row>
    <row r="178" spans="1:14" ht="15.75" customHeight="1" outlineLevel="3" x14ac:dyDescent="0.25">
      <c r="A178" s="480"/>
      <c r="B178" s="586"/>
      <c r="C178" s="587"/>
      <c r="D178" s="56">
        <v>2016</v>
      </c>
      <c r="E178" s="250">
        <f t="shared" si="43"/>
        <v>37483.199999999997</v>
      </c>
      <c r="F178" s="250">
        <f>'10. План 2014-2020'!F331</f>
        <v>37483.199999999997</v>
      </c>
      <c r="G178" s="250">
        <v>0</v>
      </c>
      <c r="H178" s="250">
        <v>0</v>
      </c>
      <c r="I178" s="250">
        <v>0</v>
      </c>
      <c r="J178" s="586"/>
      <c r="K178" s="587"/>
      <c r="M178" s="229"/>
      <c r="N178" s="230"/>
    </row>
    <row r="179" spans="1:14" ht="15.75" customHeight="1" outlineLevel="3" x14ac:dyDescent="0.25">
      <c r="A179" s="480"/>
      <c r="B179" s="586"/>
      <c r="C179" s="587"/>
      <c r="D179" s="56">
        <v>2017</v>
      </c>
      <c r="E179" s="250">
        <f t="shared" si="43"/>
        <v>37440.699999999997</v>
      </c>
      <c r="F179" s="250">
        <f>'10. План 2014-2020'!F332</f>
        <v>37440.699999999997</v>
      </c>
      <c r="G179" s="250">
        <v>0</v>
      </c>
      <c r="H179" s="250">
        <v>0</v>
      </c>
      <c r="I179" s="250">
        <v>0</v>
      </c>
      <c r="J179" s="586"/>
      <c r="K179" s="587"/>
      <c r="M179" s="229"/>
      <c r="N179" s="230"/>
    </row>
    <row r="180" spans="1:14" ht="15.75" customHeight="1" outlineLevel="3" x14ac:dyDescent="0.25">
      <c r="A180" s="479" t="s">
        <v>193</v>
      </c>
      <c r="B180" s="582" t="str">
        <f>'10. План 2014-2020'!B336</f>
        <v>Информационное сопровождение работ по развитию информационного общества и формированию электронного правительства</v>
      </c>
      <c r="C180" s="578" t="str">
        <f>'10. План 2014-2020'!C336</f>
        <v>2014-2020</v>
      </c>
      <c r="D180" s="70" t="s">
        <v>23</v>
      </c>
      <c r="E180" s="77">
        <f t="shared" ref="E180:E192" si="44">SUM(F180:I180)</f>
        <v>166.2</v>
      </c>
      <c r="F180" s="77">
        <f>SUM(F181:F183)</f>
        <v>166.2</v>
      </c>
      <c r="G180" s="77">
        <f>SUM(G181:G183)</f>
        <v>0</v>
      </c>
      <c r="H180" s="77">
        <f>SUM(H181:H183)</f>
        <v>0</v>
      </c>
      <c r="I180" s="77">
        <f>SUM(I181:I183)</f>
        <v>0</v>
      </c>
      <c r="J180" s="582" t="str">
        <f>'10. План 2014-2020'!J336</f>
        <v xml:space="preserve">обеспечение информационным сопровождением работ по развитию информационного общества и формированию электронного правительства (освещение в СМИ) </v>
      </c>
      <c r="K180" s="578" t="str">
        <f>'10. План 2014-2020'!K336</f>
        <v>Комитет по развитию информационных технологий и связи Мурманской области</v>
      </c>
    </row>
    <row r="181" spans="1:14" ht="15.75" customHeight="1" outlineLevel="3" x14ac:dyDescent="0.25">
      <c r="A181" s="480"/>
      <c r="B181" s="586"/>
      <c r="C181" s="587"/>
      <c r="D181" s="56">
        <v>2015</v>
      </c>
      <c r="E181" s="250">
        <f t="shared" si="44"/>
        <v>101.3</v>
      </c>
      <c r="F181" s="250">
        <f>'10. План 2014-2020'!F338</f>
        <v>101.3</v>
      </c>
      <c r="G181" s="250">
        <v>0</v>
      </c>
      <c r="H181" s="250">
        <v>0</v>
      </c>
      <c r="I181" s="250">
        <v>0</v>
      </c>
      <c r="J181" s="586"/>
      <c r="K181" s="587"/>
    </row>
    <row r="182" spans="1:14" ht="15.75" customHeight="1" outlineLevel="3" x14ac:dyDescent="0.25">
      <c r="A182" s="480"/>
      <c r="B182" s="586"/>
      <c r="C182" s="587"/>
      <c r="D182" s="56">
        <v>2016</v>
      </c>
      <c r="E182" s="250">
        <f t="shared" si="44"/>
        <v>33.299999999999997</v>
      </c>
      <c r="F182" s="250">
        <f>'10. План 2014-2020'!F339</f>
        <v>33.299999999999997</v>
      </c>
      <c r="G182" s="250">
        <v>0</v>
      </c>
      <c r="H182" s="250">
        <v>0</v>
      </c>
      <c r="I182" s="250">
        <v>0</v>
      </c>
      <c r="J182" s="586"/>
      <c r="K182" s="587"/>
    </row>
    <row r="183" spans="1:14" ht="15.75" customHeight="1" outlineLevel="3" x14ac:dyDescent="0.25">
      <c r="A183" s="480"/>
      <c r="B183" s="586"/>
      <c r="C183" s="587"/>
      <c r="D183" s="56">
        <v>2017</v>
      </c>
      <c r="E183" s="250">
        <f t="shared" si="44"/>
        <v>31.6</v>
      </c>
      <c r="F183" s="250">
        <f>'10. План 2014-2020'!F340</f>
        <v>31.6</v>
      </c>
      <c r="G183" s="250">
        <v>0</v>
      </c>
      <c r="H183" s="250">
        <v>0</v>
      </c>
      <c r="I183" s="250">
        <v>0</v>
      </c>
      <c r="J183" s="586"/>
      <c r="K183" s="587"/>
    </row>
    <row r="184" spans="1:14" ht="23.25" customHeight="1" outlineLevel="3" x14ac:dyDescent="0.25">
      <c r="A184" s="479" t="s">
        <v>10</v>
      </c>
      <c r="B184" s="582" t="str">
        <f>'10. План 2014-2020'!B344</f>
        <v>Обучение государственных гражданских и муниципальных служащих Мурманской области, работников областных учреждений, приемам работы в государственных информационных системах, являющихся компонентами электронного правительства</v>
      </c>
      <c r="C184" s="578" t="str">
        <f>'10. План 2014-2020'!C344</f>
        <v>2014-2020</v>
      </c>
      <c r="D184" s="70" t="s">
        <v>23</v>
      </c>
      <c r="E184" s="77">
        <f t="shared" si="44"/>
        <v>242.6</v>
      </c>
      <c r="F184" s="77">
        <f>SUM(F185:F187)</f>
        <v>242.6</v>
      </c>
      <c r="G184" s="77">
        <f>SUM(G185:G187)</f>
        <v>0</v>
      </c>
      <c r="H184" s="77">
        <f>SUM(H185:H187)</f>
        <v>0</v>
      </c>
      <c r="I184" s="77">
        <f>SUM(I185:I187)</f>
        <v>0</v>
      </c>
      <c r="J184" s="582" t="str">
        <f>'10. План 2014-2020'!J344</f>
        <v>организация ежегодного обучения  государственных гражданских и муниципальных служащих Мурманской области, работников областных учреждений, приемам работы в государственных информационных системах, являющихся компонентами электронного правительства</v>
      </c>
      <c r="K184" s="578" t="str">
        <f>'10. План 2014-2020'!K344</f>
        <v>Комитет по развитию информационных технологий и связи Мурманской области</v>
      </c>
    </row>
    <row r="185" spans="1:14" ht="23.25" customHeight="1" outlineLevel="3" x14ac:dyDescent="0.25">
      <c r="A185" s="480"/>
      <c r="B185" s="586"/>
      <c r="C185" s="587"/>
      <c r="D185" s="56">
        <v>2015</v>
      </c>
      <c r="E185" s="250">
        <f t="shared" si="44"/>
        <v>150</v>
      </c>
      <c r="F185" s="250">
        <f>'10. План 2014-2020'!F346</f>
        <v>150</v>
      </c>
      <c r="G185" s="250">
        <v>0</v>
      </c>
      <c r="H185" s="250">
        <v>0</v>
      </c>
      <c r="I185" s="250">
        <v>0</v>
      </c>
      <c r="J185" s="586"/>
      <c r="K185" s="587"/>
    </row>
    <row r="186" spans="1:14" ht="23.25" customHeight="1" outlineLevel="3" x14ac:dyDescent="0.25">
      <c r="A186" s="480"/>
      <c r="B186" s="586"/>
      <c r="C186" s="587"/>
      <c r="D186" s="56">
        <v>2016</v>
      </c>
      <c r="E186" s="250">
        <f t="shared" si="44"/>
        <v>47.5</v>
      </c>
      <c r="F186" s="250">
        <f>'10. План 2014-2020'!F347</f>
        <v>47.5</v>
      </c>
      <c r="G186" s="250">
        <v>0</v>
      </c>
      <c r="H186" s="250">
        <v>0</v>
      </c>
      <c r="I186" s="250">
        <v>0</v>
      </c>
      <c r="J186" s="586"/>
      <c r="K186" s="587"/>
    </row>
    <row r="187" spans="1:14" ht="48" customHeight="1" outlineLevel="3" x14ac:dyDescent="0.25">
      <c r="A187" s="480"/>
      <c r="B187" s="586"/>
      <c r="C187" s="587"/>
      <c r="D187" s="56">
        <v>2017</v>
      </c>
      <c r="E187" s="250">
        <f t="shared" si="44"/>
        <v>45.1</v>
      </c>
      <c r="F187" s="250">
        <f>'10. План 2014-2020'!F348</f>
        <v>45.1</v>
      </c>
      <c r="G187" s="250">
        <v>0</v>
      </c>
      <c r="H187" s="250">
        <v>0</v>
      </c>
      <c r="I187" s="250">
        <v>0</v>
      </c>
      <c r="J187" s="586"/>
      <c r="K187" s="587"/>
    </row>
    <row r="188" spans="1:14" ht="31.5" customHeight="1" outlineLevel="3" x14ac:dyDescent="0.25">
      <c r="A188" s="479" t="s">
        <v>194</v>
      </c>
      <c r="B188" s="582" t="str">
        <f>'10. План 2014-2020'!B352</f>
        <v xml:space="preserve">Проведение экспертизы создаваемых в рамках реализации подпрограммы проектных решений и реализуемых мероприятий </v>
      </c>
      <c r="C188" s="578" t="str">
        <f>'10. План 2014-2020'!C352</f>
        <v>2015-2020</v>
      </c>
      <c r="D188" s="70" t="s">
        <v>23</v>
      </c>
      <c r="E188" s="77">
        <f t="shared" si="44"/>
        <v>673.90000000000009</v>
      </c>
      <c r="F188" s="77">
        <f>SUM(F189:F191)</f>
        <v>673.90000000000009</v>
      </c>
      <c r="G188" s="77">
        <f>SUM(G189:G191)</f>
        <v>0</v>
      </c>
      <c r="H188" s="77">
        <f>SUM(H189:H191)</f>
        <v>0</v>
      </c>
      <c r="I188" s="77">
        <f>SUM(I189:I191)</f>
        <v>0</v>
      </c>
      <c r="J188" s="582" t="str">
        <f>'10. План 2014-2020'!J352</f>
        <v xml:space="preserve">ежегодное проведение экспертизы создаваемых в рамках реализации подпрограммы проектных решений и реализуемых мероприятий </v>
      </c>
      <c r="K188" s="578" t="str">
        <f>'10. План 2014-2020'!K352</f>
        <v>Комитет по развитию информационных технологий и связи Мурманской области</v>
      </c>
    </row>
    <row r="189" spans="1:14" ht="24.75" customHeight="1" outlineLevel="3" x14ac:dyDescent="0.25">
      <c r="A189" s="480"/>
      <c r="B189" s="586"/>
      <c r="C189" s="587"/>
      <c r="D189" s="56">
        <v>2015</v>
      </c>
      <c r="E189" s="250">
        <f t="shared" si="44"/>
        <v>236.3</v>
      </c>
      <c r="F189" s="250">
        <f>'10. План 2014-2020'!F354</f>
        <v>236.3</v>
      </c>
      <c r="G189" s="250">
        <v>0</v>
      </c>
      <c r="H189" s="250">
        <v>0</v>
      </c>
      <c r="I189" s="250">
        <v>0</v>
      </c>
      <c r="J189" s="586"/>
      <c r="K189" s="587"/>
    </row>
    <row r="190" spans="1:14" ht="29.25" customHeight="1" outlineLevel="3" x14ac:dyDescent="0.25">
      <c r="A190" s="480"/>
      <c r="B190" s="586"/>
      <c r="C190" s="587"/>
      <c r="D190" s="56">
        <v>2016</v>
      </c>
      <c r="E190" s="250">
        <f t="shared" si="44"/>
        <v>224.4</v>
      </c>
      <c r="F190" s="250">
        <f>'10. План 2014-2020'!F355</f>
        <v>224.4</v>
      </c>
      <c r="G190" s="250">
        <v>0</v>
      </c>
      <c r="H190" s="250">
        <v>0</v>
      </c>
      <c r="I190" s="250">
        <v>0</v>
      </c>
      <c r="J190" s="586"/>
      <c r="K190" s="587"/>
    </row>
    <row r="191" spans="1:14" ht="33.75" customHeight="1" outlineLevel="3" x14ac:dyDescent="0.25">
      <c r="A191" s="480"/>
      <c r="B191" s="586"/>
      <c r="C191" s="587"/>
      <c r="D191" s="56">
        <v>2017</v>
      </c>
      <c r="E191" s="250">
        <f t="shared" si="44"/>
        <v>213.2</v>
      </c>
      <c r="F191" s="250">
        <f>'10. План 2014-2020'!F356</f>
        <v>213.2</v>
      </c>
      <c r="G191" s="250">
        <v>0</v>
      </c>
      <c r="H191" s="250">
        <v>0</v>
      </c>
      <c r="I191" s="250">
        <v>0</v>
      </c>
      <c r="J191" s="586"/>
      <c r="K191" s="587"/>
    </row>
    <row r="192" spans="1:14" ht="15.75" customHeight="1" outlineLevel="1" x14ac:dyDescent="0.25">
      <c r="A192" s="604" t="s">
        <v>195</v>
      </c>
      <c r="B192" s="606" t="str">
        <f>'10. План 2014-2020'!B360</f>
        <v xml:space="preserve">Задача 1.6. Обеспечение населения актуальной достоверной информацией о деятельности исполнительных органов власти </v>
      </c>
      <c r="C192" s="608" t="str">
        <f>'10. План 2014-2020'!C360</f>
        <v>2014-2020</v>
      </c>
      <c r="D192" s="279" t="s">
        <v>23</v>
      </c>
      <c r="E192" s="280">
        <f t="shared" si="44"/>
        <v>236045.5</v>
      </c>
      <c r="F192" s="280">
        <f>SUM(F193:F195)</f>
        <v>208866.9</v>
      </c>
      <c r="G192" s="280">
        <f>SUM(G193:G195)</f>
        <v>0</v>
      </c>
      <c r="H192" s="280">
        <f>SUM(H193:H195)</f>
        <v>0</v>
      </c>
      <c r="I192" s="280">
        <f>SUM(I193:I195)</f>
        <v>27178.600000000006</v>
      </c>
      <c r="J192" s="608" t="str">
        <f>'10. План 2014-2020'!J360</f>
        <v>X</v>
      </c>
      <c r="K192" s="608" t="str">
        <f>'10. План 2014-2020'!K360</f>
        <v>Аппарат Правительства Мурманской области</v>
      </c>
    </row>
    <row r="193" spans="1:13" ht="15.75" customHeight="1" outlineLevel="2" x14ac:dyDescent="0.25">
      <c r="A193" s="605"/>
      <c r="B193" s="607"/>
      <c r="C193" s="609"/>
      <c r="D193" s="281">
        <v>2015</v>
      </c>
      <c r="E193" s="282">
        <f t="shared" ref="E193:E195" si="45">SUM(F193:I193)</f>
        <v>83031.099999999991</v>
      </c>
      <c r="F193" s="282">
        <f t="shared" ref="F193:I195" si="46">F197</f>
        <v>74022.099999999991</v>
      </c>
      <c r="G193" s="282">
        <f t="shared" si="46"/>
        <v>0</v>
      </c>
      <c r="H193" s="282">
        <f t="shared" si="46"/>
        <v>0</v>
      </c>
      <c r="I193" s="282">
        <f t="shared" si="46"/>
        <v>9009</v>
      </c>
      <c r="J193" s="609"/>
      <c r="K193" s="609"/>
    </row>
    <row r="194" spans="1:13" ht="15.75" customHeight="1" outlineLevel="2" x14ac:dyDescent="0.25">
      <c r="A194" s="605"/>
      <c r="B194" s="607"/>
      <c r="C194" s="609"/>
      <c r="D194" s="281">
        <v>2016</v>
      </c>
      <c r="E194" s="282">
        <f t="shared" si="45"/>
        <v>78716.7</v>
      </c>
      <c r="F194" s="282">
        <f t="shared" si="46"/>
        <v>69631.899999999994</v>
      </c>
      <c r="G194" s="282">
        <f t="shared" si="46"/>
        <v>0</v>
      </c>
      <c r="H194" s="282">
        <f t="shared" si="46"/>
        <v>0</v>
      </c>
      <c r="I194" s="282">
        <f t="shared" si="46"/>
        <v>9084.8000000000011</v>
      </c>
      <c r="J194" s="609"/>
      <c r="K194" s="609"/>
    </row>
    <row r="195" spans="1:13" ht="15.75" customHeight="1" outlineLevel="2" x14ac:dyDescent="0.25">
      <c r="A195" s="605"/>
      <c r="B195" s="607"/>
      <c r="C195" s="609"/>
      <c r="D195" s="281">
        <v>2017</v>
      </c>
      <c r="E195" s="282">
        <f t="shared" si="45"/>
        <v>74297.7</v>
      </c>
      <c r="F195" s="282">
        <f t="shared" si="46"/>
        <v>65212.899999999994</v>
      </c>
      <c r="G195" s="282">
        <f t="shared" si="46"/>
        <v>0</v>
      </c>
      <c r="H195" s="282">
        <f t="shared" si="46"/>
        <v>0</v>
      </c>
      <c r="I195" s="282">
        <f t="shared" si="46"/>
        <v>9084.8000000000011</v>
      </c>
      <c r="J195" s="609"/>
      <c r="K195" s="609"/>
    </row>
    <row r="196" spans="1:13" ht="59.25" customHeight="1" outlineLevel="2" x14ac:dyDescent="0.25">
      <c r="A196" s="611" t="s">
        <v>197</v>
      </c>
      <c r="B196" s="675" t="str">
        <f>'10. План 2014-2020'!B368</f>
        <v>Основное мероприятие 8. Создание условий для получения  населением актуальной, достоверной информации о деятельности исполнительных органов государственной власти Мурманской области</v>
      </c>
      <c r="C196" s="678" t="str">
        <f>'10. План 2014-2020'!C368</f>
        <v>2014-2020</v>
      </c>
      <c r="D196" s="272" t="s">
        <v>23</v>
      </c>
      <c r="E196" s="287">
        <f>SUM(E197:E199)</f>
        <v>236045.5</v>
      </c>
      <c r="F196" s="287">
        <f>SUM(F197:F199)</f>
        <v>208866.9</v>
      </c>
      <c r="G196" s="287">
        <f>SUM(G197:G199)</f>
        <v>0</v>
      </c>
      <c r="H196" s="287">
        <f>SUM(H197:H199)</f>
        <v>0</v>
      </c>
      <c r="I196" s="348">
        <f>SUM(I197:I199)</f>
        <v>27178.600000000006</v>
      </c>
      <c r="J196" s="681" t="str">
        <f>'10. План 2014-2020'!J368</f>
        <v>Доля населения, удовлетворённая информационной открытостью деятельности исполнительных органов государственной власти Мурманской области
Доля опубликованной информации о деятельности государственных органов власти Мурманской области и социально значимой информации в общем объеме публикаций газеты "Мурманский вестник"</v>
      </c>
      <c r="K196" s="678" t="str">
        <f>'10. План 2014-2020'!K368</f>
        <v>Аппарат Правительства Мурманской области</v>
      </c>
    </row>
    <row r="197" spans="1:13" ht="30" customHeight="1" outlineLevel="3" x14ac:dyDescent="0.25">
      <c r="A197" s="612"/>
      <c r="B197" s="676"/>
      <c r="C197" s="679"/>
      <c r="D197" s="275">
        <v>2015</v>
      </c>
      <c r="E197" s="276">
        <f>F197+G197+H197+I197</f>
        <v>83031.099999999991</v>
      </c>
      <c r="F197" s="276">
        <f>F201+F205++F209+F213+F217+F219+F227+F231</f>
        <v>74022.099999999991</v>
      </c>
      <c r="G197" s="276">
        <f>G201+G205++G209+G213+G217+G219+G227+G231</f>
        <v>0</v>
      </c>
      <c r="H197" s="276">
        <f>H201+H205++H209+H213+H217+H219+H227+H231</f>
        <v>0</v>
      </c>
      <c r="I197" s="349">
        <f>I201+I205++I209+I213+I217+I219+I227+I231</f>
        <v>9009</v>
      </c>
      <c r="J197" s="682"/>
      <c r="K197" s="679"/>
    </row>
    <row r="198" spans="1:13" ht="28.5" customHeight="1" outlineLevel="3" x14ac:dyDescent="0.25">
      <c r="A198" s="612"/>
      <c r="B198" s="676"/>
      <c r="C198" s="679"/>
      <c r="D198" s="275">
        <v>2016</v>
      </c>
      <c r="E198" s="276">
        <f t="shared" ref="E198:E199" si="47">F198+G198+H198+I198</f>
        <v>78716.7</v>
      </c>
      <c r="F198" s="276">
        <f t="shared" ref="F198:I199" si="48">F202+F206++F210+F214+F221+F224+F228+F232</f>
        <v>69631.899999999994</v>
      </c>
      <c r="G198" s="276">
        <f t="shared" si="48"/>
        <v>0</v>
      </c>
      <c r="H198" s="276">
        <f t="shared" si="48"/>
        <v>0</v>
      </c>
      <c r="I198" s="276">
        <f t="shared" si="48"/>
        <v>9084.8000000000011</v>
      </c>
      <c r="J198" s="682"/>
      <c r="K198" s="679"/>
    </row>
    <row r="199" spans="1:13" ht="27.75" customHeight="1" outlineLevel="3" x14ac:dyDescent="0.25">
      <c r="A199" s="612"/>
      <c r="B199" s="677"/>
      <c r="C199" s="680"/>
      <c r="D199" s="275">
        <v>2017</v>
      </c>
      <c r="E199" s="276">
        <f t="shared" si="47"/>
        <v>74297.7</v>
      </c>
      <c r="F199" s="276">
        <f t="shared" si="48"/>
        <v>65212.899999999994</v>
      </c>
      <c r="G199" s="276">
        <f t="shared" si="48"/>
        <v>0</v>
      </c>
      <c r="H199" s="276">
        <f t="shared" si="48"/>
        <v>0</v>
      </c>
      <c r="I199" s="276">
        <f t="shared" si="48"/>
        <v>9084.8000000000011</v>
      </c>
      <c r="J199" s="683"/>
      <c r="K199" s="680"/>
      <c r="M199" s="63"/>
    </row>
    <row r="200" spans="1:13" ht="57.75" customHeight="1" outlineLevel="3" x14ac:dyDescent="0.25">
      <c r="A200" s="479" t="s">
        <v>198</v>
      </c>
      <c r="B200" s="674" t="str">
        <f>'10. План 2014-2020'!B376</f>
        <v xml:space="preserve">Освещение в СМИ деятельности Правительства Мурманской области, исполнительных органов государственной власти Мурманской области, а также политических партий в соответствии с законодательством </v>
      </c>
      <c r="C200" s="674" t="str">
        <f>'10. План 2014-2020'!C376</f>
        <v>2014-2020</v>
      </c>
      <c r="D200" s="70" t="s">
        <v>23</v>
      </c>
      <c r="E200" s="179">
        <f>SUM(E201:E203)</f>
        <v>111040.90000000001</v>
      </c>
      <c r="F200" s="179">
        <f>SUM(F201:F203)</f>
        <v>111040.90000000001</v>
      </c>
      <c r="G200" s="179">
        <f>SUM(G201:G203)</f>
        <v>0</v>
      </c>
      <c r="H200" s="179">
        <f>SUM(H201:H203)</f>
        <v>0</v>
      </c>
      <c r="I200" s="179">
        <f>SUM(I201:I203)</f>
        <v>0</v>
      </c>
      <c r="J200" s="674" t="str">
        <f>'10. План 2014-2020'!J376</f>
        <v xml:space="preserve">обеспечение заключения контрактов на освещение в  средствах массовой информации (телевидение, радио, печатные СМИ, Интернет-издания, информационные агентства) деятельности Правительства Мурманской области, исполнительных органов государственной власти Мурманской области, а также политических партий в соответствии с законодательством </v>
      </c>
      <c r="K200" s="575" t="str">
        <f>'10. План 2014-2020'!K376</f>
        <v>Аппарат Правительства Мурманской области</v>
      </c>
    </row>
    <row r="201" spans="1:13" ht="21" customHeight="1" outlineLevel="3" x14ac:dyDescent="0.25">
      <c r="A201" s="480"/>
      <c r="B201" s="672"/>
      <c r="C201" s="672"/>
      <c r="D201" s="56">
        <v>2015</v>
      </c>
      <c r="E201" s="80">
        <f t="shared" ref="E201:E215" si="49">SUM(F201:I201)</f>
        <v>43163.1</v>
      </c>
      <c r="F201" s="80">
        <f>'10. План 2014-2020'!F378</f>
        <v>43163.1</v>
      </c>
      <c r="G201" s="250">
        <v>0</v>
      </c>
      <c r="H201" s="250">
        <v>0</v>
      </c>
      <c r="I201" s="250">
        <v>0</v>
      </c>
      <c r="J201" s="672"/>
      <c r="K201" s="673"/>
    </row>
    <row r="202" spans="1:13" ht="21" customHeight="1" outlineLevel="3" x14ac:dyDescent="0.25">
      <c r="A202" s="480"/>
      <c r="B202" s="672"/>
      <c r="C202" s="672"/>
      <c r="D202" s="56">
        <v>2016</v>
      </c>
      <c r="E202" s="80">
        <f t="shared" si="49"/>
        <v>36690.5</v>
      </c>
      <c r="F202" s="80">
        <f>'10. План 2014-2020'!F379</f>
        <v>36690.5</v>
      </c>
      <c r="G202" s="250">
        <v>0</v>
      </c>
      <c r="H202" s="250">
        <v>0</v>
      </c>
      <c r="I202" s="250">
        <v>0</v>
      </c>
      <c r="J202" s="672"/>
      <c r="K202" s="673"/>
    </row>
    <row r="203" spans="1:13" ht="21" customHeight="1" outlineLevel="3" x14ac:dyDescent="0.25">
      <c r="A203" s="480"/>
      <c r="B203" s="672"/>
      <c r="C203" s="672"/>
      <c r="D203" s="56">
        <v>2017</v>
      </c>
      <c r="E203" s="80">
        <f t="shared" si="49"/>
        <v>31187.3</v>
      </c>
      <c r="F203" s="80">
        <f>'10. План 2014-2020'!F380</f>
        <v>31187.3</v>
      </c>
      <c r="G203" s="250">
        <v>0</v>
      </c>
      <c r="H203" s="250">
        <v>0</v>
      </c>
      <c r="I203" s="250">
        <v>0</v>
      </c>
      <c r="J203" s="672"/>
      <c r="K203" s="673"/>
    </row>
    <row r="204" spans="1:13" ht="15.75" customHeight="1" outlineLevel="3" x14ac:dyDescent="0.25">
      <c r="A204" s="479" t="s">
        <v>199</v>
      </c>
      <c r="B204" s="671" t="str">
        <f>'10. План 2014-2020'!B384</f>
        <v>Проведение семинаров, круглых столов, участие в семинарах, выставках и форумах СМИ</v>
      </c>
      <c r="C204" s="671" t="str">
        <f>'10. План 2014-2020'!C384</f>
        <v>2014-2020</v>
      </c>
      <c r="D204" s="70" t="s">
        <v>23</v>
      </c>
      <c r="E204" s="179">
        <f>SUM(E205:E207)</f>
        <v>1283.5999999999999</v>
      </c>
      <c r="F204" s="179">
        <f>SUM(F205:F207)</f>
        <v>1283.5999999999999</v>
      </c>
      <c r="G204" s="179">
        <f>SUM(G205:G207)</f>
        <v>0</v>
      </c>
      <c r="H204" s="179">
        <f>SUM(H205:H207)</f>
        <v>0</v>
      </c>
      <c r="I204" s="179">
        <f>SUM(I205:I207)</f>
        <v>0</v>
      </c>
      <c r="J204" s="671" t="str">
        <f>'10. План 2014-2020'!J384</f>
        <v>ежегодное проведение (принятие участие в проведении) не менее 2 мероприятий для СМИ</v>
      </c>
      <c r="K204" s="574" t="str">
        <f>'10. План 2014-2020'!K384</f>
        <v>Аппарат Правительства Мурманской области</v>
      </c>
    </row>
    <row r="205" spans="1:13" ht="15.75" customHeight="1" outlineLevel="3" x14ac:dyDescent="0.25">
      <c r="A205" s="480"/>
      <c r="B205" s="672"/>
      <c r="C205" s="672"/>
      <c r="D205" s="56">
        <v>2015</v>
      </c>
      <c r="E205" s="80">
        <f t="shared" si="49"/>
        <v>450</v>
      </c>
      <c r="F205" s="250">
        <f>'10. План 2014-2020'!F386</f>
        <v>450</v>
      </c>
      <c r="G205" s="250">
        <v>0</v>
      </c>
      <c r="H205" s="250">
        <v>0</v>
      </c>
      <c r="I205" s="250">
        <v>0</v>
      </c>
      <c r="J205" s="672"/>
      <c r="K205" s="673"/>
    </row>
    <row r="206" spans="1:13" ht="15.75" customHeight="1" outlineLevel="3" x14ac:dyDescent="0.25">
      <c r="A206" s="480"/>
      <c r="B206" s="672"/>
      <c r="C206" s="672"/>
      <c r="D206" s="56">
        <v>2016</v>
      </c>
      <c r="E206" s="80">
        <f t="shared" si="49"/>
        <v>427.5</v>
      </c>
      <c r="F206" s="250">
        <f>'10. План 2014-2020'!F387</f>
        <v>427.5</v>
      </c>
      <c r="G206" s="250">
        <v>0</v>
      </c>
      <c r="H206" s="250">
        <v>0</v>
      </c>
      <c r="I206" s="250">
        <v>0</v>
      </c>
      <c r="J206" s="672"/>
      <c r="K206" s="673"/>
    </row>
    <row r="207" spans="1:13" ht="15.75" customHeight="1" outlineLevel="3" x14ac:dyDescent="0.25">
      <c r="A207" s="480"/>
      <c r="B207" s="672"/>
      <c r="C207" s="672"/>
      <c r="D207" s="56">
        <v>2017</v>
      </c>
      <c r="E207" s="80">
        <f t="shared" si="49"/>
        <v>406.1</v>
      </c>
      <c r="F207" s="250">
        <f>'10. План 2014-2020'!F388</f>
        <v>406.1</v>
      </c>
      <c r="G207" s="250">
        <v>0</v>
      </c>
      <c r="H207" s="250">
        <v>0</v>
      </c>
      <c r="I207" s="250">
        <v>0</v>
      </c>
      <c r="J207" s="672"/>
      <c r="K207" s="673"/>
    </row>
    <row r="208" spans="1:13" ht="15.75" customHeight="1" outlineLevel="3" x14ac:dyDescent="0.25">
      <c r="A208" s="479" t="s">
        <v>200</v>
      </c>
      <c r="B208" s="671" t="str">
        <f>'10. План 2014-2020'!B392</f>
        <v>Организация и проведение "Форума СМИ Мурманской области"</v>
      </c>
      <c r="C208" s="671" t="str">
        <f>'10. План 2014-2020'!C392</f>
        <v>2014-2020</v>
      </c>
      <c r="D208" s="70" t="s">
        <v>23</v>
      </c>
      <c r="E208" s="179">
        <f>SUM(E209:E211)</f>
        <v>2567</v>
      </c>
      <c r="F208" s="179">
        <f>SUM(F209:F211)</f>
        <v>2567</v>
      </c>
      <c r="G208" s="179">
        <f>SUM(G209:G211)</f>
        <v>0</v>
      </c>
      <c r="H208" s="179">
        <f>SUM(H209:H211)</f>
        <v>0</v>
      </c>
      <c r="I208" s="179">
        <f>SUM(I209:I211)</f>
        <v>0</v>
      </c>
      <c r="J208" s="671" t="str">
        <f>'10. План 2014-2020'!J392</f>
        <v>ежегодная организация и проведение Форму СМИ Мурманской области</v>
      </c>
      <c r="K208" s="574" t="str">
        <f>'10. План 2014-2020'!K392</f>
        <v>Аппарат Правительства Мурманской области, ГОБУ «Управление по обеспечению деятельности Правительства Мурманской области»</v>
      </c>
    </row>
    <row r="209" spans="1:11" ht="30" customHeight="1" outlineLevel="3" x14ac:dyDescent="0.25">
      <c r="A209" s="480"/>
      <c r="B209" s="672"/>
      <c r="C209" s="672"/>
      <c r="D209" s="56">
        <v>2015</v>
      </c>
      <c r="E209" s="80">
        <f t="shared" si="49"/>
        <v>900</v>
      </c>
      <c r="F209" s="250">
        <f>'10. План 2014-2020'!F394</f>
        <v>900</v>
      </c>
      <c r="G209" s="250">
        <v>0</v>
      </c>
      <c r="H209" s="250">
        <v>0</v>
      </c>
      <c r="I209" s="250">
        <v>0</v>
      </c>
      <c r="J209" s="672"/>
      <c r="K209" s="673"/>
    </row>
    <row r="210" spans="1:11" ht="35.25" customHeight="1" outlineLevel="3" x14ac:dyDescent="0.25">
      <c r="A210" s="480"/>
      <c r="B210" s="672"/>
      <c r="C210" s="672"/>
      <c r="D210" s="56">
        <v>2016</v>
      </c>
      <c r="E210" s="80">
        <f t="shared" si="49"/>
        <v>855</v>
      </c>
      <c r="F210" s="250">
        <f>'10. План 2014-2020'!F395</f>
        <v>855</v>
      </c>
      <c r="G210" s="250">
        <v>0</v>
      </c>
      <c r="H210" s="250">
        <v>0</v>
      </c>
      <c r="I210" s="250">
        <v>0</v>
      </c>
      <c r="J210" s="672"/>
      <c r="K210" s="673"/>
    </row>
    <row r="211" spans="1:11" ht="41.25" customHeight="1" outlineLevel="3" x14ac:dyDescent="0.25">
      <c r="A211" s="480"/>
      <c r="B211" s="672"/>
      <c r="C211" s="672"/>
      <c r="D211" s="56">
        <v>2017</v>
      </c>
      <c r="E211" s="80">
        <f t="shared" si="49"/>
        <v>812</v>
      </c>
      <c r="F211" s="250">
        <f>'10. План 2014-2020'!F396</f>
        <v>812</v>
      </c>
      <c r="G211" s="250">
        <v>0</v>
      </c>
      <c r="H211" s="250">
        <v>0</v>
      </c>
      <c r="I211" s="250">
        <v>0</v>
      </c>
      <c r="J211" s="672"/>
      <c r="K211" s="673"/>
    </row>
    <row r="212" spans="1:11" ht="15.75" customHeight="1" outlineLevel="3" x14ac:dyDescent="0.25">
      <c r="A212" s="479" t="s">
        <v>201</v>
      </c>
      <c r="B212" s="671" t="str">
        <f>'10. План 2014-2020'!B400</f>
        <v>Организация и проведение ежегодных творческих конкурсов среди журналистов и средств массовой информации Мурманской области</v>
      </c>
      <c r="C212" s="574" t="str">
        <f>'10. План 2014-2020'!C400</f>
        <v>2014-2020</v>
      </c>
      <c r="D212" s="70" t="s">
        <v>23</v>
      </c>
      <c r="E212" s="179">
        <f>SUM(E213:E215)</f>
        <v>855.8</v>
      </c>
      <c r="F212" s="179">
        <f>SUM(F213:F215)</f>
        <v>855.8</v>
      </c>
      <c r="G212" s="179">
        <f>SUM(G213:G215)</f>
        <v>0</v>
      </c>
      <c r="H212" s="179">
        <f>SUM(H213:H215)</f>
        <v>0</v>
      </c>
      <c r="I212" s="179">
        <f>SUM(I213:I215)</f>
        <v>0</v>
      </c>
      <c r="J212" s="671" t="str">
        <f>'10. План 2014-2020'!J400</f>
        <v>ежегодное проведение 1 творческого конкурса среди журналистов и СМИ</v>
      </c>
      <c r="K212" s="574" t="str">
        <f>'10. План 2014-2020'!K400</f>
        <v>Аппарат Правительства Мурманской области</v>
      </c>
    </row>
    <row r="213" spans="1:11" ht="27" customHeight="1" outlineLevel="3" x14ac:dyDescent="0.25">
      <c r="A213" s="480"/>
      <c r="B213" s="672"/>
      <c r="C213" s="673"/>
      <c r="D213" s="56">
        <v>2015</v>
      </c>
      <c r="E213" s="80">
        <f t="shared" si="49"/>
        <v>300</v>
      </c>
      <c r="F213" s="250">
        <f>'10. План 2014-2020'!F402</f>
        <v>300</v>
      </c>
      <c r="G213" s="250">
        <v>0</v>
      </c>
      <c r="H213" s="250">
        <v>0</v>
      </c>
      <c r="I213" s="250">
        <v>0</v>
      </c>
      <c r="J213" s="672"/>
      <c r="K213" s="673"/>
    </row>
    <row r="214" spans="1:11" ht="21.75" customHeight="1" outlineLevel="3" x14ac:dyDescent="0.25">
      <c r="A214" s="480"/>
      <c r="B214" s="672"/>
      <c r="C214" s="673"/>
      <c r="D214" s="56">
        <v>2016</v>
      </c>
      <c r="E214" s="80">
        <f t="shared" si="49"/>
        <v>285</v>
      </c>
      <c r="F214" s="250">
        <f>'10. План 2014-2020'!F403</f>
        <v>285</v>
      </c>
      <c r="G214" s="250">
        <v>0</v>
      </c>
      <c r="H214" s="250">
        <v>0</v>
      </c>
      <c r="I214" s="250">
        <v>0</v>
      </c>
      <c r="J214" s="672"/>
      <c r="K214" s="673"/>
    </row>
    <row r="215" spans="1:11" ht="24.75" customHeight="1" outlineLevel="3" x14ac:dyDescent="0.25">
      <c r="A215" s="480"/>
      <c r="B215" s="672"/>
      <c r="C215" s="673"/>
      <c r="D215" s="56">
        <v>2017</v>
      </c>
      <c r="E215" s="80">
        <f t="shared" si="49"/>
        <v>270.8</v>
      </c>
      <c r="F215" s="250">
        <f>'10. План 2014-2020'!F404</f>
        <v>270.8</v>
      </c>
      <c r="G215" s="250">
        <v>0</v>
      </c>
      <c r="H215" s="250">
        <v>0</v>
      </c>
      <c r="I215" s="250">
        <v>0</v>
      </c>
      <c r="J215" s="672"/>
      <c r="K215" s="673"/>
    </row>
    <row r="216" spans="1:11" ht="24.75" customHeight="1" outlineLevel="3" x14ac:dyDescent="0.25">
      <c r="A216" s="479" t="s">
        <v>202</v>
      </c>
      <c r="B216" s="671" t="str">
        <f>'10. План 2014-2020'!B410</f>
        <v>Производство, выпуск и распространение газеты "Мурманский вестник"</v>
      </c>
      <c r="C216" s="574" t="str">
        <f>'10. План 2014-2020'!C410</f>
        <v>2014-2015</v>
      </c>
      <c r="D216" s="70" t="s">
        <v>23</v>
      </c>
      <c r="E216" s="179">
        <f>SUM(E217:E217)</f>
        <v>35943</v>
      </c>
      <c r="F216" s="179">
        <f>SUM(F217:F217)</f>
        <v>27045.9</v>
      </c>
      <c r="G216" s="179">
        <f>SUM(G217:G217)</f>
        <v>0</v>
      </c>
      <c r="H216" s="179">
        <f>SUM(H217:H217)</f>
        <v>0</v>
      </c>
      <c r="I216" s="179">
        <f>SUM(I217:I217)</f>
        <v>8897.1</v>
      </c>
      <c r="J216" s="671" t="str">
        <f>'10. План 2014-2020'!J410</f>
        <v>обеспечение выполнения государственного задания. Ежегодный выпуск 1464 полос формата А2 региональной газеты "Мурманский вестник"</v>
      </c>
      <c r="K216" s="574" t="str">
        <f>'10. План 2014-2020'!K410</f>
        <v>ГОАУ "Редакция газеты "Мурманский вестник"</v>
      </c>
    </row>
    <row r="217" spans="1:11" ht="18" customHeight="1" outlineLevel="3" x14ac:dyDescent="0.25">
      <c r="A217" s="480"/>
      <c r="B217" s="674"/>
      <c r="C217" s="575"/>
      <c r="D217" s="56">
        <v>2015</v>
      </c>
      <c r="E217" s="80">
        <f>SUM(F217:I217)</f>
        <v>35943</v>
      </c>
      <c r="F217" s="80">
        <f>'10. План 2014-2020'!F412</f>
        <v>27045.9</v>
      </c>
      <c r="G217" s="250">
        <v>0</v>
      </c>
      <c r="H217" s="250">
        <v>0</v>
      </c>
      <c r="I217" s="80">
        <v>8897.1</v>
      </c>
      <c r="J217" s="674"/>
      <c r="K217" s="575"/>
    </row>
    <row r="218" spans="1:11" ht="15.75" customHeight="1" outlineLevel="3" x14ac:dyDescent="0.25">
      <c r="A218" s="479" t="s">
        <v>203</v>
      </c>
      <c r="B218" s="671" t="str">
        <f>'10. План 2014-2020'!B413</f>
        <v>Мониторинг прессы и подготовка информационно-аналитических материалов</v>
      </c>
      <c r="C218" s="574" t="str">
        <f>'10. План 2014-2020'!C413</f>
        <v>2014-2015</v>
      </c>
      <c r="D218" s="70" t="s">
        <v>23</v>
      </c>
      <c r="E218" s="179">
        <f>SUM(E219:E219)</f>
        <v>1470.9</v>
      </c>
      <c r="F218" s="179">
        <f>SUM(F219:F219)</f>
        <v>1470.9</v>
      </c>
      <c r="G218" s="179">
        <f>SUM(G219:G219)</f>
        <v>0</v>
      </c>
      <c r="H218" s="179">
        <f>SUM(H219:H219)</f>
        <v>0</v>
      </c>
      <c r="I218" s="179">
        <f>SUM(I219:I219)</f>
        <v>0</v>
      </c>
      <c r="J218" s="671" t="str">
        <f>'10. План 2014-2020'!J413</f>
        <v>ежегодно подготавливается и представляется 209 информационно-аналитических обзоров по результатам мониторинга СМИ</v>
      </c>
      <c r="K218" s="574" t="str">
        <f>'10. План 2014-2020'!K413</f>
        <v>ГОАУ "Редакция газеты "Мурманский вестник"</v>
      </c>
    </row>
    <row r="219" spans="1:11" ht="29.25" customHeight="1" outlineLevel="3" x14ac:dyDescent="0.25">
      <c r="A219" s="480"/>
      <c r="B219" s="674"/>
      <c r="C219" s="575"/>
      <c r="D219" s="239">
        <v>2015</v>
      </c>
      <c r="E219" s="81">
        <f t="shared" ref="E219" si="50">SUM(F219:I219)</f>
        <v>1470.9</v>
      </c>
      <c r="F219" s="81">
        <f>'10. План 2014-2020'!F415</f>
        <v>1470.9</v>
      </c>
      <c r="G219" s="339">
        <v>0</v>
      </c>
      <c r="H219" s="339">
        <v>0</v>
      </c>
      <c r="I219" s="81"/>
      <c r="J219" s="674"/>
      <c r="K219" s="575"/>
    </row>
    <row r="220" spans="1:11" ht="68.25" customHeight="1" outlineLevel="3" x14ac:dyDescent="0.25">
      <c r="A220" s="570" t="s">
        <v>205</v>
      </c>
      <c r="B220" s="569" t="str">
        <f>'10. План 2014-2020'!B416</f>
        <v>Субсидия на финансовое обеспечение выполнения государственного задания</v>
      </c>
      <c r="C220" s="577" t="str">
        <f>'10. План 2014-2020'!C416</f>
        <v>2016-2020</v>
      </c>
      <c r="D220" s="70" t="s">
        <v>23</v>
      </c>
      <c r="E220" s="179">
        <f>SUM(E221:E222)</f>
        <v>62398.1</v>
      </c>
      <c r="F220" s="179">
        <f t="shared" ref="F220:I220" si="51">SUM(F221:F222)</f>
        <v>62398.1</v>
      </c>
      <c r="G220" s="179">
        <f t="shared" si="51"/>
        <v>0</v>
      </c>
      <c r="H220" s="179">
        <f t="shared" si="51"/>
        <v>0</v>
      </c>
      <c r="I220" s="179">
        <f t="shared" si="51"/>
        <v>0</v>
      </c>
      <c r="J220" s="571" t="str">
        <f>'10. План 2014-2020'!J416</f>
        <v>обеспечение выполнения государственного задания. Ежегодный выпуск 1464 полос формата А2 региональной газеты "Мурманский вестник",  подготовка и представление 209 информационно-аналитических обзоров по результатам мониторинга СМИ</v>
      </c>
      <c r="K220" s="574" t="str">
        <f>'10. План 2014-2020'!K416</f>
        <v>ГОАУ "Редакция газеты "Мурманский вестник"</v>
      </c>
    </row>
    <row r="221" spans="1:11" ht="15.75" customHeight="1" outlineLevel="3" x14ac:dyDescent="0.25">
      <c r="A221" s="570"/>
      <c r="B221" s="569"/>
      <c r="C221" s="577"/>
      <c r="D221" s="56">
        <v>2016</v>
      </c>
      <c r="E221" s="80">
        <f>SUM(F221:I221)</f>
        <v>30634</v>
      </c>
      <c r="F221" s="80">
        <f>'10. План 2014-2020'!F417</f>
        <v>30634</v>
      </c>
      <c r="G221" s="80">
        <f>'10. План 2014-2020'!G417</f>
        <v>0</v>
      </c>
      <c r="H221" s="80">
        <f>'10. План 2014-2020'!H417</f>
        <v>0</v>
      </c>
      <c r="I221" s="80">
        <f>'10. План 2014-2020'!I417</f>
        <v>0</v>
      </c>
      <c r="J221" s="572"/>
      <c r="K221" s="575"/>
    </row>
    <row r="222" spans="1:11" ht="15.75" customHeight="1" outlineLevel="3" x14ac:dyDescent="0.25">
      <c r="A222" s="570"/>
      <c r="B222" s="569"/>
      <c r="C222" s="577"/>
      <c r="D222" s="56">
        <v>2017</v>
      </c>
      <c r="E222" s="80">
        <f>SUM(F222:I222)</f>
        <v>31764.1</v>
      </c>
      <c r="F222" s="80">
        <f>'10. План 2014-2020'!F418</f>
        <v>31764.1</v>
      </c>
      <c r="G222" s="80">
        <f>'10. План 2014-2020'!G418</f>
        <v>0</v>
      </c>
      <c r="H222" s="80">
        <f>'10. План 2014-2020'!H418</f>
        <v>0</v>
      </c>
      <c r="I222" s="80">
        <f>'10. План 2014-2020'!I418</f>
        <v>0</v>
      </c>
      <c r="J222" s="573"/>
      <c r="K222" s="576"/>
    </row>
    <row r="223" spans="1:11" ht="15.75" customHeight="1" outlineLevel="3" x14ac:dyDescent="0.25">
      <c r="A223" s="570" t="s">
        <v>12</v>
      </c>
      <c r="B223" s="569" t="str">
        <f>'10. План 2014-2020'!B422</f>
        <v>Оказание платных информационных услуг</v>
      </c>
      <c r="C223" s="574" t="str">
        <f>'10. План 2014-2020'!C422</f>
        <v xml:space="preserve">2016-2020 </v>
      </c>
      <c r="D223" s="70" t="s">
        <v>23</v>
      </c>
      <c r="E223" s="179">
        <f>SUM(E224:E225)</f>
        <v>17945.2</v>
      </c>
      <c r="F223" s="179">
        <f t="shared" ref="F223" si="52">SUM(F224:F225)</f>
        <v>0</v>
      </c>
      <c r="G223" s="179">
        <f t="shared" ref="G223" si="53">SUM(G224:G225)</f>
        <v>0</v>
      </c>
      <c r="H223" s="179">
        <f t="shared" ref="H223" si="54">SUM(H224:H225)</f>
        <v>0</v>
      </c>
      <c r="I223" s="179">
        <f t="shared" ref="I223" si="55">SUM(I224:I225)</f>
        <v>17945.2</v>
      </c>
      <c r="J223" s="571" t="str">
        <f>'10. План 2014-2020'!J422</f>
        <v>обеспечение опубликования рекламной информации в газете "Мурманский вестник"</v>
      </c>
      <c r="K223" s="574" t="str">
        <f>'10. План 2014-2020'!K422</f>
        <v>ГОАУ "Редакция газеты "Мурманский вестник"</v>
      </c>
    </row>
    <row r="224" spans="1:11" ht="15.75" customHeight="1" outlineLevel="3" x14ac:dyDescent="0.25">
      <c r="A224" s="570"/>
      <c r="B224" s="569"/>
      <c r="C224" s="575"/>
      <c r="D224" s="56">
        <v>2016</v>
      </c>
      <c r="E224" s="80">
        <f>SUM(F224:I224)</f>
        <v>8972.6</v>
      </c>
      <c r="F224" s="80">
        <f>'10. План 2014-2020'!F423</f>
        <v>0</v>
      </c>
      <c r="G224" s="80">
        <f>'10. План 2014-2020'!G423</f>
        <v>0</v>
      </c>
      <c r="H224" s="80">
        <f>'10. План 2014-2020'!H423</f>
        <v>0</v>
      </c>
      <c r="I224" s="80">
        <f>'10. План 2014-2020'!I423</f>
        <v>8972.6</v>
      </c>
      <c r="J224" s="572"/>
      <c r="K224" s="575"/>
    </row>
    <row r="225" spans="1:11" ht="15.75" customHeight="1" outlineLevel="3" x14ac:dyDescent="0.25">
      <c r="A225" s="570"/>
      <c r="B225" s="569"/>
      <c r="C225" s="576"/>
      <c r="D225" s="56">
        <v>2017</v>
      </c>
      <c r="E225" s="80">
        <f>SUM(F225:I225)</f>
        <v>8972.6</v>
      </c>
      <c r="F225" s="80">
        <f>'10. План 2014-2020'!F425</f>
        <v>0</v>
      </c>
      <c r="G225" s="80">
        <f>'10. План 2014-2020'!G425</f>
        <v>0</v>
      </c>
      <c r="H225" s="80">
        <f>'10. План 2014-2020'!H425</f>
        <v>0</v>
      </c>
      <c r="I225" s="80">
        <f>'10. План 2014-2020'!I425</f>
        <v>8972.6</v>
      </c>
      <c r="J225" s="573"/>
      <c r="K225" s="576"/>
    </row>
    <row r="226" spans="1:11" ht="21" customHeight="1" outlineLevel="3" x14ac:dyDescent="0.25">
      <c r="A226" s="479" t="s">
        <v>220</v>
      </c>
      <c r="B226" s="582" t="str">
        <f>'10. План 2014-2020'!B428</f>
        <v>Содержание имущества учреждения ГОАУ "Редакция газеты "Мурманский вестник"</v>
      </c>
      <c r="C226" s="578" t="str">
        <f>'10. План 2014-2020'!C428</f>
        <v xml:space="preserve">2014-2020 </v>
      </c>
      <c r="D226" s="70" t="s">
        <v>23</v>
      </c>
      <c r="E226" s="179">
        <f>E227+E228+E229</f>
        <v>1423.8000000000002</v>
      </c>
      <c r="F226" s="179">
        <f t="shared" ref="F226:I226" si="56">F227+F228+F229</f>
        <v>1087.5</v>
      </c>
      <c r="G226" s="179">
        <f t="shared" si="56"/>
        <v>0</v>
      </c>
      <c r="H226" s="179">
        <f t="shared" si="56"/>
        <v>0</v>
      </c>
      <c r="I226" s="179">
        <f t="shared" si="56"/>
        <v>336.3</v>
      </c>
      <c r="J226" s="582" t="str">
        <f>'10. План 2014-2020'!J428</f>
        <v xml:space="preserve">обеспечение содержания имущества ГОАУ "Редакция газеты "Мурманский вестник" (доля своевременно оплаченных расходов на содержание имущества составляет 100%) </v>
      </c>
      <c r="K226" s="578" t="str">
        <f>'10. План 2014-2020'!K428</f>
        <v>ГОАУ «Редакция газеты «Мурманский вестник».</v>
      </c>
    </row>
    <row r="227" spans="1:11" ht="21.75" customHeight="1" outlineLevel="3" x14ac:dyDescent="0.25">
      <c r="A227" s="480"/>
      <c r="B227" s="667"/>
      <c r="C227" s="668"/>
      <c r="D227" s="56">
        <v>2015</v>
      </c>
      <c r="E227" s="80">
        <f t="shared" ref="E227:E233" si="57">F227+I227</f>
        <v>431.70000000000005</v>
      </c>
      <c r="F227" s="80">
        <f>'10. План 2014-2020'!F430</f>
        <v>319.8</v>
      </c>
      <c r="G227" s="80">
        <f>'10. План 2014-2020'!G430</f>
        <v>0</v>
      </c>
      <c r="H227" s="80">
        <f>'10. План 2014-2020'!H430</f>
        <v>0</v>
      </c>
      <c r="I227" s="80">
        <f>'10. План 2014-2020'!I430</f>
        <v>111.9</v>
      </c>
      <c r="J227" s="667"/>
      <c r="K227" s="668"/>
    </row>
    <row r="228" spans="1:11" ht="27.75" customHeight="1" outlineLevel="3" x14ac:dyDescent="0.25">
      <c r="A228" s="480"/>
      <c r="B228" s="667"/>
      <c r="C228" s="668"/>
      <c r="D228" s="56">
        <v>2016</v>
      </c>
      <c r="E228" s="80">
        <f t="shared" si="57"/>
        <v>479.7</v>
      </c>
      <c r="F228" s="80">
        <f>'10. План 2014-2020'!F431</f>
        <v>367.5</v>
      </c>
      <c r="G228" s="80">
        <f>'10. План 2014-2020'!G431</f>
        <v>0</v>
      </c>
      <c r="H228" s="80">
        <f>'10. План 2014-2020'!H431</f>
        <v>0</v>
      </c>
      <c r="I228" s="80">
        <f>'10. План 2014-2020'!I431</f>
        <v>112.2</v>
      </c>
      <c r="J228" s="667"/>
      <c r="K228" s="668"/>
    </row>
    <row r="229" spans="1:11" ht="18.75" customHeight="1" outlineLevel="3" x14ac:dyDescent="0.25">
      <c r="A229" s="480"/>
      <c r="B229" s="667"/>
      <c r="C229" s="670"/>
      <c r="D229" s="56">
        <v>2017</v>
      </c>
      <c r="E229" s="80">
        <f t="shared" si="57"/>
        <v>512.4</v>
      </c>
      <c r="F229" s="80">
        <f>'10. План 2014-2020'!F432</f>
        <v>400.2</v>
      </c>
      <c r="G229" s="80">
        <f>'10. План 2014-2020'!G432</f>
        <v>0</v>
      </c>
      <c r="H229" s="80">
        <f>'10. План 2014-2020'!H432</f>
        <v>0</v>
      </c>
      <c r="I229" s="80">
        <f>'10. План 2014-2020'!I432</f>
        <v>112.2</v>
      </c>
      <c r="J229" s="667"/>
      <c r="K229" s="668"/>
    </row>
    <row r="230" spans="1:11" ht="21.75" customHeight="1" outlineLevel="3" x14ac:dyDescent="0.25">
      <c r="A230" s="479" t="s">
        <v>232</v>
      </c>
      <c r="B230" s="582" t="str">
        <f>'10. План 2014-2020'!B436</f>
        <v xml:space="preserve">Компенсация расходов на оплату стоимости проезда и провоза багажа к месту использования отпуска и обратно лицам, работающим в ГОАУ "Редакция газеты "Мурманский вестник" </v>
      </c>
      <c r="C230" s="578" t="str">
        <f>'10. План 2014-2020'!C436</f>
        <v xml:space="preserve">2014-2020 </v>
      </c>
      <c r="D230" s="70" t="s">
        <v>23</v>
      </c>
      <c r="E230" s="179">
        <f>E231+E232+E233</f>
        <v>1117.1999999999998</v>
      </c>
      <c r="F230" s="179">
        <f t="shared" ref="F230:I230" si="58">F231+F232+F233</f>
        <v>1117.1999999999998</v>
      </c>
      <c r="G230" s="179">
        <f t="shared" si="58"/>
        <v>0</v>
      </c>
      <c r="H230" s="179">
        <f t="shared" si="58"/>
        <v>0</v>
      </c>
      <c r="I230" s="179">
        <f t="shared" si="58"/>
        <v>0</v>
      </c>
      <c r="J230" s="582" t="str">
        <f>'10. План 2014-2020'!J436</f>
        <v>обеспечение предоставления льготы по оплате проезда к месту использования отпуска и обратно в соответствии с законодательством</v>
      </c>
      <c r="K230" s="578" t="str">
        <f>'10. План 2014-2020'!K436</f>
        <v>ГОАУ «Редакция газеты «Мурманский вестник».</v>
      </c>
    </row>
    <row r="231" spans="1:11" ht="26.25" customHeight="1" outlineLevel="3" x14ac:dyDescent="0.25">
      <c r="A231" s="480"/>
      <c r="B231" s="667"/>
      <c r="C231" s="668"/>
      <c r="D231" s="56">
        <v>2015</v>
      </c>
      <c r="E231" s="80">
        <f t="shared" si="57"/>
        <v>372.4</v>
      </c>
      <c r="F231" s="80">
        <f>'10. План 2014-2020'!F438</f>
        <v>372.4</v>
      </c>
      <c r="G231" s="250">
        <v>0</v>
      </c>
      <c r="H231" s="250">
        <v>0</v>
      </c>
      <c r="I231" s="80">
        <v>0</v>
      </c>
      <c r="J231" s="667"/>
      <c r="K231" s="668"/>
    </row>
    <row r="232" spans="1:11" ht="24" customHeight="1" outlineLevel="3" x14ac:dyDescent="0.25">
      <c r="A232" s="480"/>
      <c r="B232" s="667"/>
      <c r="C232" s="668"/>
      <c r="D232" s="56">
        <v>2016</v>
      </c>
      <c r="E232" s="80">
        <f t="shared" si="57"/>
        <v>372.4</v>
      </c>
      <c r="F232" s="80">
        <f>'10. План 2014-2020'!F439</f>
        <v>372.4</v>
      </c>
      <c r="G232" s="250">
        <v>0</v>
      </c>
      <c r="H232" s="250">
        <v>0</v>
      </c>
      <c r="I232" s="80">
        <v>0</v>
      </c>
      <c r="J232" s="667"/>
      <c r="K232" s="668"/>
    </row>
    <row r="233" spans="1:11" ht="33" customHeight="1" outlineLevel="3" thickBot="1" x14ac:dyDescent="0.3">
      <c r="A233" s="480"/>
      <c r="B233" s="667"/>
      <c r="C233" s="669"/>
      <c r="D233" s="239">
        <v>2017</v>
      </c>
      <c r="E233" s="81">
        <f t="shared" si="57"/>
        <v>372.4</v>
      </c>
      <c r="F233" s="81">
        <f>'10. План 2014-2020'!F440</f>
        <v>372.4</v>
      </c>
      <c r="G233" s="339">
        <v>0</v>
      </c>
      <c r="H233" s="339">
        <v>0</v>
      </c>
      <c r="I233" s="81">
        <v>0</v>
      </c>
      <c r="J233" s="667"/>
      <c r="K233" s="668"/>
    </row>
    <row r="234" spans="1:11" ht="36" customHeight="1" x14ac:dyDescent="0.25">
      <c r="A234" s="657">
        <v>2</v>
      </c>
      <c r="B234" s="660" t="str">
        <f>'10. План 2014-2020'!B446</f>
        <v>Подпрограмма 2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v>
      </c>
      <c r="C234" s="663" t="str">
        <f>'10. План 2014-2020'!C446</f>
        <v xml:space="preserve">2014-2020 </v>
      </c>
      <c r="D234" s="350" t="s">
        <v>23</v>
      </c>
      <c r="E234" s="290">
        <f>SUM(F235:F237)</f>
        <v>14988.6</v>
      </c>
      <c r="F234" s="290">
        <f>SUM(F235:F237)</f>
        <v>14988.6</v>
      </c>
      <c r="G234" s="290">
        <f>SUM(G235:G237)</f>
        <v>0</v>
      </c>
      <c r="H234" s="290">
        <f>SUM(H235:H237)</f>
        <v>0</v>
      </c>
      <c r="I234" s="290">
        <f>SUM(I235:I237)</f>
        <v>0</v>
      </c>
      <c r="J234" s="663" t="str">
        <f>'10. План 2014-2020'!J446</f>
        <v>X</v>
      </c>
      <c r="K234" s="663" t="str">
        <f>'10. План 2014-2020'!K446</f>
        <v>Комитет по развитию информационных технологий и связи Мурманской области, Министерство имущественных отношений Мурманской области, Министерство природных ресурсов и экологии Мурманской области,  Министерство строительства и территориального развития Мурманской области, Комитет по обеспечению безопасности населения Мурманской области, Комитет рыбохозяйственного комплекса Мурманской области</v>
      </c>
    </row>
    <row r="235" spans="1:11" ht="38.25" customHeight="1" outlineLevel="1" x14ac:dyDescent="0.25">
      <c r="A235" s="658"/>
      <c r="B235" s="661"/>
      <c r="C235" s="664"/>
      <c r="D235" s="291">
        <v>2015</v>
      </c>
      <c r="E235" s="292">
        <f t="shared" ref="E235:E237" si="59">SUM(F235:I235)</f>
        <v>1305.0999999999999</v>
      </c>
      <c r="F235" s="292">
        <f>F239+D5846</f>
        <v>1305.0999999999999</v>
      </c>
      <c r="G235" s="292">
        <f t="shared" ref="G235:I236" si="60">G239</f>
        <v>0</v>
      </c>
      <c r="H235" s="292">
        <f t="shared" si="60"/>
        <v>0</v>
      </c>
      <c r="I235" s="292">
        <f t="shared" si="60"/>
        <v>0</v>
      </c>
      <c r="J235" s="664"/>
      <c r="K235" s="664"/>
    </row>
    <row r="236" spans="1:11" ht="43.5" customHeight="1" outlineLevel="1" x14ac:dyDescent="0.25">
      <c r="A236" s="658"/>
      <c r="B236" s="661"/>
      <c r="C236" s="664"/>
      <c r="D236" s="291">
        <v>2016</v>
      </c>
      <c r="E236" s="292">
        <f t="shared" si="59"/>
        <v>1106.4000000000001</v>
      </c>
      <c r="F236" s="292">
        <f>F240</f>
        <v>1106.4000000000001</v>
      </c>
      <c r="G236" s="292">
        <f t="shared" si="60"/>
        <v>0</v>
      </c>
      <c r="H236" s="292">
        <f t="shared" si="60"/>
        <v>0</v>
      </c>
      <c r="I236" s="292">
        <f t="shared" si="60"/>
        <v>0</v>
      </c>
      <c r="J236" s="664"/>
      <c r="K236" s="664"/>
    </row>
    <row r="237" spans="1:11" ht="76.5" customHeight="1" outlineLevel="1" thickBot="1" x14ac:dyDescent="0.3">
      <c r="A237" s="659"/>
      <c r="B237" s="662"/>
      <c r="C237" s="665"/>
      <c r="D237" s="293">
        <v>2017</v>
      </c>
      <c r="E237" s="294">
        <f t="shared" si="59"/>
        <v>12577.1</v>
      </c>
      <c r="F237" s="294">
        <f>F241+F261</f>
        <v>12577.1</v>
      </c>
      <c r="G237" s="294">
        <f>G241+G261</f>
        <v>0</v>
      </c>
      <c r="H237" s="294">
        <f>H241+H261</f>
        <v>0</v>
      </c>
      <c r="I237" s="294">
        <f>I241+I261</f>
        <v>0</v>
      </c>
      <c r="J237" s="665"/>
      <c r="K237" s="665"/>
    </row>
    <row r="238" spans="1:11" ht="42" customHeight="1" outlineLevel="1" x14ac:dyDescent="0.25">
      <c r="A238" s="633" t="s">
        <v>29</v>
      </c>
      <c r="B238" s="666" t="str">
        <f>'10. План 2014-2020'!B454</f>
        <v>Задача 2.1. Создание и развитие Центра космических услуг Мурманской области</v>
      </c>
      <c r="C238" s="623" t="str">
        <f>'10. План 2014-2020'!C454</f>
        <v xml:space="preserve">2014-2020 </v>
      </c>
      <c r="D238" s="299" t="s">
        <v>23</v>
      </c>
      <c r="E238" s="300">
        <f>SUM(F239:F241)</f>
        <v>5240.6000000000004</v>
      </c>
      <c r="F238" s="300">
        <f>SUM(F239:F241)</f>
        <v>5240.6000000000004</v>
      </c>
      <c r="G238" s="300">
        <f>SUM(G239:G241)</f>
        <v>0</v>
      </c>
      <c r="H238" s="300">
        <f>SUM(H239:H241)</f>
        <v>0</v>
      </c>
      <c r="I238" s="300">
        <f>SUM(I239:I241)</f>
        <v>0</v>
      </c>
      <c r="J238" s="623" t="str">
        <f>'10. План 2014-2020'!J454</f>
        <v>X</v>
      </c>
      <c r="K238" s="623" t="str">
        <f>'10. План 2014-2020'!K454</f>
        <v>Комитет по развитию информационных технологий и связи Мурманской области, Министерство имущественных отношений Мурманской области, Министерство строительства и территориального развития Мурманской области,  Министерство природных ресурсов и экологии Мурманской области, Комитет по обеспечению безопасности населения Мурманской области</v>
      </c>
    </row>
    <row r="239" spans="1:11" ht="38.25" customHeight="1" outlineLevel="2" x14ac:dyDescent="0.25">
      <c r="A239" s="633"/>
      <c r="B239" s="666"/>
      <c r="C239" s="623"/>
      <c r="D239" s="281">
        <v>2015</v>
      </c>
      <c r="E239" s="282">
        <f t="shared" ref="E239:E244" si="61">SUM(F239:I239)</f>
        <v>1305.0999999999999</v>
      </c>
      <c r="F239" s="282">
        <f>F251</f>
        <v>1305.0999999999999</v>
      </c>
      <c r="G239" s="282">
        <v>0</v>
      </c>
      <c r="H239" s="282">
        <v>0</v>
      </c>
      <c r="I239" s="282">
        <v>0</v>
      </c>
      <c r="J239" s="623"/>
      <c r="K239" s="623"/>
    </row>
    <row r="240" spans="1:11" ht="44.25" customHeight="1" outlineLevel="2" x14ac:dyDescent="0.25">
      <c r="A240" s="633"/>
      <c r="B240" s="666"/>
      <c r="C240" s="623"/>
      <c r="D240" s="281">
        <v>2016</v>
      </c>
      <c r="E240" s="282">
        <f t="shared" si="61"/>
        <v>1106.4000000000001</v>
      </c>
      <c r="F240" s="282">
        <f>F243</f>
        <v>1106.4000000000001</v>
      </c>
      <c r="G240" s="282">
        <v>0</v>
      </c>
      <c r="H240" s="282">
        <v>0</v>
      </c>
      <c r="I240" s="282">
        <v>0</v>
      </c>
      <c r="J240" s="623"/>
      <c r="K240" s="623"/>
    </row>
    <row r="241" spans="1:11" ht="71.25" customHeight="1" outlineLevel="2" x14ac:dyDescent="0.25">
      <c r="A241" s="633"/>
      <c r="B241" s="635"/>
      <c r="C241" s="623"/>
      <c r="D241" s="281">
        <v>2017</v>
      </c>
      <c r="E241" s="282">
        <f t="shared" si="61"/>
        <v>2829.1</v>
      </c>
      <c r="F241" s="282">
        <f>F244</f>
        <v>2829.1</v>
      </c>
      <c r="G241" s="282">
        <v>0</v>
      </c>
      <c r="H241" s="282">
        <v>0</v>
      </c>
      <c r="I241" s="282">
        <v>0</v>
      </c>
      <c r="J241" s="623"/>
      <c r="K241" s="623"/>
    </row>
    <row r="242" spans="1:11" ht="54.75" customHeight="1" outlineLevel="2" x14ac:dyDescent="0.25">
      <c r="A242" s="652" t="s">
        <v>38</v>
      </c>
      <c r="B242" s="624" t="str">
        <f>'10. План 2014-2020'!B462</f>
        <v xml:space="preserve">Основное мероприятие 1. Создание и развитие инфраструктуры предоставления потребителям результатов космической деятельности на базе центра космических услуг.  </v>
      </c>
      <c r="C242" s="626" t="str">
        <f>'10. План 2014-2020'!C462</f>
        <v xml:space="preserve">2016-2020 </v>
      </c>
      <c r="D242" s="272" t="s">
        <v>23</v>
      </c>
      <c r="E242" s="287">
        <f>SUM(F243:F244)</f>
        <v>3935.5</v>
      </c>
      <c r="F242" s="287">
        <f>SUM(F243:F244)</f>
        <v>3935.5</v>
      </c>
      <c r="G242" s="287">
        <f>SUM(G243:G244)</f>
        <v>0</v>
      </c>
      <c r="H242" s="287">
        <f>SUM(H243:H244)</f>
        <v>0</v>
      </c>
      <c r="I242" s="287">
        <f>SUM(I243:I244)</f>
        <v>0</v>
      </c>
      <c r="J242" s="655" t="str">
        <f>'10. План 2014-2020'!J462</f>
        <v>Количество пакетов данных дистанционного зондирования Земли, доступных на геоинформационном портале Мурманской области</v>
      </c>
      <c r="K242" s="626" t="str">
        <f>'10. План 2014-2020'!K462</f>
        <v>Комитет по развитию информационных технологий и связи Мурманской области</v>
      </c>
    </row>
    <row r="243" spans="1:11" ht="47.25" customHeight="1" outlineLevel="3" x14ac:dyDescent="0.25">
      <c r="A243" s="653"/>
      <c r="B243" s="654"/>
      <c r="C243" s="627"/>
      <c r="D243" s="275">
        <v>2016</v>
      </c>
      <c r="E243" s="276">
        <f t="shared" si="61"/>
        <v>1106.4000000000001</v>
      </c>
      <c r="F243" s="276">
        <f>F246+F256</f>
        <v>1106.4000000000001</v>
      </c>
      <c r="G243" s="276">
        <v>0</v>
      </c>
      <c r="H243" s="276">
        <v>0</v>
      </c>
      <c r="I243" s="276">
        <v>0</v>
      </c>
      <c r="J243" s="656"/>
      <c r="K243" s="627"/>
    </row>
    <row r="244" spans="1:11" ht="43.5" customHeight="1" outlineLevel="3" x14ac:dyDescent="0.25">
      <c r="A244" s="653"/>
      <c r="B244" s="625"/>
      <c r="C244" s="627"/>
      <c r="D244" s="275">
        <v>2017</v>
      </c>
      <c r="E244" s="276">
        <f t="shared" si="61"/>
        <v>2829.1</v>
      </c>
      <c r="F244" s="276">
        <f>F247+F257+F249</f>
        <v>2829.1</v>
      </c>
      <c r="G244" s="276">
        <v>0</v>
      </c>
      <c r="H244" s="276">
        <v>0</v>
      </c>
      <c r="I244" s="276">
        <v>0</v>
      </c>
      <c r="J244" s="656"/>
      <c r="K244" s="627"/>
    </row>
    <row r="245" spans="1:11" ht="22.5" customHeight="1" outlineLevel="3" x14ac:dyDescent="0.25">
      <c r="A245" s="479" t="s">
        <v>135</v>
      </c>
      <c r="B245" s="628" t="str">
        <f>'10. План 2014-2020'!B470</f>
        <v>Создание и развитие информационно-коммуникационной инфраструктуры Центра космических услуг</v>
      </c>
      <c r="C245" s="630" t="str">
        <f>'10. План 2014-2020'!C470</f>
        <v>2016-2020</v>
      </c>
      <c r="D245" s="70" t="s">
        <v>23</v>
      </c>
      <c r="E245" s="179">
        <f>SUM(F246:F247)</f>
        <v>2623.3</v>
      </c>
      <c r="F245" s="179">
        <f>SUM(F246:F247)</f>
        <v>2623.3</v>
      </c>
      <c r="G245" s="179">
        <f t="shared" ref="G245:I245" si="62">SUM(G246:G247)</f>
        <v>0</v>
      </c>
      <c r="H245" s="179">
        <f t="shared" si="62"/>
        <v>0</v>
      </c>
      <c r="I245" s="179">
        <f t="shared" si="62"/>
        <v>0</v>
      </c>
      <c r="J245" s="628" t="str">
        <f>'10. План 2014-2020'!J470</f>
        <v>создание вычислительной сети, оснащение рабочих мест сотрудников ЦКУ необходимым аппаратным и программным обеспечением для работы с результатами космической деятельности</v>
      </c>
      <c r="K245" s="630" t="str">
        <f>'10. План 2014-2020'!K470</f>
        <v>Комитет по развитию информационных технологий и связи Мурманской области</v>
      </c>
    </row>
    <row r="246" spans="1:11" ht="15.75" customHeight="1" outlineLevel="3" x14ac:dyDescent="0.25">
      <c r="A246" s="480"/>
      <c r="B246" s="629"/>
      <c r="C246" s="631"/>
      <c r="D246" s="56">
        <v>2016</v>
      </c>
      <c r="E246" s="250">
        <f t="shared" ref="E246:E247" si="63">SUM(F246:I246)</f>
        <v>706.8</v>
      </c>
      <c r="F246" s="250">
        <f>'10. План 2014-2020'!F471</f>
        <v>706.8</v>
      </c>
      <c r="G246" s="179">
        <v>0</v>
      </c>
      <c r="H246" s="179">
        <v>0</v>
      </c>
      <c r="I246" s="179">
        <v>0</v>
      </c>
      <c r="J246" s="629"/>
      <c r="K246" s="631"/>
    </row>
    <row r="247" spans="1:11" ht="27.75" customHeight="1" outlineLevel="3" x14ac:dyDescent="0.25">
      <c r="A247" s="480"/>
      <c r="B247" s="629"/>
      <c r="C247" s="631"/>
      <c r="D247" s="56">
        <v>2017</v>
      </c>
      <c r="E247" s="250">
        <f t="shared" si="63"/>
        <v>1916.5</v>
      </c>
      <c r="F247" s="250">
        <f>'10. План 2014-2020'!F472</f>
        <v>1916.5</v>
      </c>
      <c r="G247" s="179">
        <v>0</v>
      </c>
      <c r="H247" s="179">
        <v>0</v>
      </c>
      <c r="I247" s="179">
        <v>0</v>
      </c>
      <c r="J247" s="629"/>
      <c r="K247" s="631"/>
    </row>
    <row r="248" spans="1:11" ht="40.5" customHeight="1" outlineLevel="3" x14ac:dyDescent="0.25">
      <c r="A248" s="479" t="s">
        <v>589</v>
      </c>
      <c r="B248" s="628" t="str">
        <f>'10. План 2014-2020'!B476</f>
        <v xml:space="preserve">Развитие базы данных для мониторинга и обработки информации с использованием данных дистанционного зондирования Земли на базе центра космических услуг </v>
      </c>
      <c r="C248" s="630" t="str">
        <f>'10. План 2014-2020'!C476</f>
        <v>2017-2020</v>
      </c>
      <c r="D248" s="70" t="s">
        <v>23</v>
      </c>
      <c r="E248" s="179">
        <f>SUM(F249:F249)</f>
        <v>513</v>
      </c>
      <c r="F248" s="179">
        <f>SUM(F249:F249)</f>
        <v>513</v>
      </c>
      <c r="G248" s="179">
        <f>SUM(G249:G249)</f>
        <v>0</v>
      </c>
      <c r="H248" s="179">
        <f>SUM(H249:H249)</f>
        <v>0</v>
      </c>
      <c r="I248" s="179">
        <f>SUM(I249:I249)</f>
        <v>0</v>
      </c>
      <c r="J248" s="628" t="str">
        <f>'10. План 2014-2020'!J476</f>
        <v>модернизация программного обеспечения рабочих мест ЦКУ, позволяющая получать больше тематической информации в результате анализа космоснимков</v>
      </c>
      <c r="K248" s="630" t="str">
        <f>'10. План 2014-2020'!K476</f>
        <v>Комитет по развитию информационных технологий и связи Мурманской области</v>
      </c>
    </row>
    <row r="249" spans="1:11" ht="59.25" customHeight="1" outlineLevel="3" x14ac:dyDescent="0.25">
      <c r="A249" s="480"/>
      <c r="B249" s="629"/>
      <c r="C249" s="631"/>
      <c r="D249" s="239">
        <v>2017</v>
      </c>
      <c r="E249" s="308">
        <f>SUM(F249:I249)</f>
        <v>513</v>
      </c>
      <c r="F249" s="308">
        <f>'10. План 2014-2020'!F477</f>
        <v>513</v>
      </c>
      <c r="G249" s="308">
        <v>0</v>
      </c>
      <c r="H249" s="308">
        <v>0</v>
      </c>
      <c r="I249" s="308">
        <v>0</v>
      </c>
      <c r="J249" s="629"/>
      <c r="K249" s="631"/>
    </row>
    <row r="250" spans="1:11" ht="49.5" customHeight="1" outlineLevel="3" x14ac:dyDescent="0.25">
      <c r="A250" s="636" t="s">
        <v>556</v>
      </c>
      <c r="B250" s="637" t="str">
        <f>'10. План 2014-2020'!B481</f>
        <v xml:space="preserve">Основное мероприятие 2. Обеспечение развития геоинформационного портала Правительства Мурманской области  </v>
      </c>
      <c r="C250" s="640" t="str">
        <f>'10. План 2014-2020'!C481</f>
        <v>2014-2018</v>
      </c>
      <c r="D250" s="272" t="s">
        <v>23</v>
      </c>
      <c r="E250" s="287">
        <f>SUM(F251:F253)</f>
        <v>2104.2999999999997</v>
      </c>
      <c r="F250" s="287">
        <f>SUM(F251:F253)</f>
        <v>2104.2999999999997</v>
      </c>
      <c r="G250" s="287">
        <f>SUM(G251:G253)</f>
        <v>0</v>
      </c>
      <c r="H250" s="287">
        <f>SUM(H251:H253)</f>
        <v>0</v>
      </c>
      <c r="I250" s="287">
        <f>SUM(I251:I253)</f>
        <v>0</v>
      </c>
      <c r="J250" s="643" t="str">
        <f>'10. План 2014-2020'!J481</f>
        <v>Доля ИОГВ, использующих ресурсы геоинформационной системы при реализации полномочий</v>
      </c>
      <c r="K250" s="651" t="str">
        <f>'10. План 2014-2020'!K481</f>
        <v>Комитет по развитию информационных технологий и связи Мурманской области, Министерство имущественных отношений Мурманской области, Министерство строительства и территориального развития Мурманской области,  Министерство природных ресурсов и экологии Мурманской области,  Комитет по обеспечению безопасности населения Мурманской области, Комитет рыбохозяйственного комплекса Мурманской области</v>
      </c>
    </row>
    <row r="251" spans="1:11" ht="48" customHeight="1" outlineLevel="3" x14ac:dyDescent="0.25">
      <c r="A251" s="636"/>
      <c r="B251" s="638"/>
      <c r="C251" s="641"/>
      <c r="D251" s="275">
        <v>2015</v>
      </c>
      <c r="E251" s="276">
        <f>SUM(F251:I251)</f>
        <v>1305.0999999999999</v>
      </c>
      <c r="F251" s="276">
        <f>F255+F259</f>
        <v>1305.0999999999999</v>
      </c>
      <c r="G251" s="276">
        <v>0</v>
      </c>
      <c r="H251" s="276">
        <v>0</v>
      </c>
      <c r="I251" s="276">
        <v>0</v>
      </c>
      <c r="J251" s="644"/>
      <c r="K251" s="651"/>
    </row>
    <row r="252" spans="1:11" ht="54.75" customHeight="1" outlineLevel="3" x14ac:dyDescent="0.25">
      <c r="A252" s="636"/>
      <c r="B252" s="638"/>
      <c r="C252" s="641"/>
      <c r="D252" s="275">
        <v>2016</v>
      </c>
      <c r="E252" s="276">
        <f>SUM(F252:I252)</f>
        <v>399.6</v>
      </c>
      <c r="F252" s="276">
        <f>F256</f>
        <v>399.6</v>
      </c>
      <c r="G252" s="276">
        <v>0</v>
      </c>
      <c r="H252" s="276">
        <v>0</v>
      </c>
      <c r="I252" s="276">
        <v>0</v>
      </c>
      <c r="J252" s="644"/>
      <c r="K252" s="651"/>
    </row>
    <row r="253" spans="1:11" ht="76.5" customHeight="1" outlineLevel="3" x14ac:dyDescent="0.25">
      <c r="A253" s="636"/>
      <c r="B253" s="639"/>
      <c r="C253" s="642"/>
      <c r="D253" s="275">
        <v>2017</v>
      </c>
      <c r="E253" s="276">
        <f>SUM(F253:I253)</f>
        <v>399.6</v>
      </c>
      <c r="F253" s="276">
        <f>F256</f>
        <v>399.6</v>
      </c>
      <c r="G253" s="276">
        <v>0</v>
      </c>
      <c r="H253" s="276">
        <v>0</v>
      </c>
      <c r="I253" s="276">
        <v>0</v>
      </c>
      <c r="J253" s="645"/>
      <c r="K253" s="651"/>
    </row>
    <row r="254" spans="1:11" ht="50.25" customHeight="1" outlineLevel="3" x14ac:dyDescent="0.25">
      <c r="A254" s="479" t="s">
        <v>557</v>
      </c>
      <c r="B254" s="628" t="str">
        <f>'10. План 2014-2020'!B487</f>
        <v>Обеспечение функционирования и наполнения геоинформационного портала Правительства Мурманской области  и его интеграция в инфраструктуру центра космических услуг</v>
      </c>
      <c r="C254" s="630" t="str">
        <f>'10. План 2014-2020'!C487</f>
        <v>2014-2018</v>
      </c>
      <c r="D254" s="70" t="s">
        <v>23</v>
      </c>
      <c r="E254" s="179">
        <f>SUM(F255:F257)</f>
        <v>1198.8000000000002</v>
      </c>
      <c r="F254" s="179">
        <f>SUM(F255:F257)</f>
        <v>1198.8000000000002</v>
      </c>
      <c r="G254" s="179">
        <f>SUM(G255:G257)</f>
        <v>0</v>
      </c>
      <c r="H254" s="179">
        <f>SUM(H255:H257)</f>
        <v>0</v>
      </c>
      <c r="I254" s="179">
        <f>SUM(I255:I257)</f>
        <v>0</v>
      </c>
      <c r="J254" s="628" t="str">
        <f>'10. План 2014-2020'!J487</f>
        <v>ежегодное пополнение базы данных геоинформационного портала, его модернизация и передача на постоянную работу в ЦКУ</v>
      </c>
      <c r="K254" s="488" t="str">
        <f>'10. План 2014-2020'!K487</f>
        <v>Комитет по развитию информационных технологий и связи Мурманской области, Министерство имущественных отношений Мурманской области, Министерство строительства и территориального развития Мурманской области,  Министерство природных ресурсов и экологии Мурманской области,  Комитет по обеспечению безопасности населения Мурманской области, Комитет рыбохозяйственного комплекса Мурманской области</v>
      </c>
    </row>
    <row r="255" spans="1:11" ht="54" customHeight="1" outlineLevel="3" x14ac:dyDescent="0.25">
      <c r="A255" s="480"/>
      <c r="B255" s="648"/>
      <c r="C255" s="649"/>
      <c r="D255" s="56">
        <v>2015</v>
      </c>
      <c r="E255" s="309">
        <f>SUM(F255:I255)</f>
        <v>399.6</v>
      </c>
      <c r="F255" s="309">
        <f>'10. План 2014-2020'!F489</f>
        <v>399.6</v>
      </c>
      <c r="G255" s="309">
        <v>0</v>
      </c>
      <c r="H255" s="309">
        <v>0</v>
      </c>
      <c r="I255" s="309">
        <v>0</v>
      </c>
      <c r="J255" s="648"/>
      <c r="K255" s="489"/>
    </row>
    <row r="256" spans="1:11" ht="51" customHeight="1" outlineLevel="3" x14ac:dyDescent="0.25">
      <c r="A256" s="480"/>
      <c r="B256" s="648"/>
      <c r="C256" s="649"/>
      <c r="D256" s="56">
        <v>2016</v>
      </c>
      <c r="E256" s="309">
        <f>SUM(F256:I256)</f>
        <v>399.6</v>
      </c>
      <c r="F256" s="309">
        <f>'10. План 2014-2020'!F490</f>
        <v>399.6</v>
      </c>
      <c r="G256" s="309">
        <v>0</v>
      </c>
      <c r="H256" s="309">
        <v>0</v>
      </c>
      <c r="I256" s="309">
        <v>0</v>
      </c>
      <c r="J256" s="648"/>
      <c r="K256" s="489"/>
    </row>
    <row r="257" spans="1:11" ht="56.25" customHeight="1" outlineLevel="3" x14ac:dyDescent="0.25">
      <c r="A257" s="480"/>
      <c r="B257" s="648"/>
      <c r="C257" s="650"/>
      <c r="D257" s="239">
        <v>2017</v>
      </c>
      <c r="E257" s="308">
        <f>SUM(F257:I257)</f>
        <v>399.6</v>
      </c>
      <c r="F257" s="308">
        <f>'10. План 2014-2020'!F491</f>
        <v>399.6</v>
      </c>
      <c r="G257" s="308">
        <v>0</v>
      </c>
      <c r="H257" s="308">
        <v>0</v>
      </c>
      <c r="I257" s="308">
        <v>0</v>
      </c>
      <c r="J257" s="648"/>
      <c r="K257" s="489"/>
    </row>
    <row r="258" spans="1:11" ht="42" customHeight="1" outlineLevel="3" x14ac:dyDescent="0.25">
      <c r="A258" s="570" t="s">
        <v>558</v>
      </c>
      <c r="B258" s="646" t="str">
        <f>'10. План 2014-2020'!B493</f>
        <v>Создание и обеспечение функционирования информационного ресурса по ведению реестра рыбопромысловых и рыбоводных участков Мурманской области на базе геоинформационного портала Правительства Мурманской области</v>
      </c>
      <c r="C258" s="618">
        <f>'10. План 2014-2020'!C493</f>
        <v>2015</v>
      </c>
      <c r="D258" s="56" t="s">
        <v>23</v>
      </c>
      <c r="E258" s="309">
        <f>SUM(F258:I258)</f>
        <v>905.5</v>
      </c>
      <c r="F258" s="309">
        <f>F259</f>
        <v>905.5</v>
      </c>
      <c r="G258" s="309">
        <v>0</v>
      </c>
      <c r="H258" s="309">
        <v>0</v>
      </c>
      <c r="I258" s="309">
        <v>0</v>
      </c>
      <c r="J258" s="616" t="str">
        <f>'10. План 2014-2020'!J493</f>
        <v xml:space="preserve">создание  и сопровождение сервиса  ведения реестра рыбопромысловых и рыбоводных участков Мурманской области с возможностью нанесения(изменения) границ участков и отображения графической схемы   участков на геоинформационнм портале Правительства Мурманской области </v>
      </c>
      <c r="K258" s="621" t="str">
        <f>'10. План 2014-2020'!K493</f>
        <v>Комитет рыбохозяйственного комплекса Мурманской области</v>
      </c>
    </row>
    <row r="259" spans="1:11" ht="67.5" customHeight="1" outlineLevel="3" x14ac:dyDescent="0.25">
      <c r="A259" s="570"/>
      <c r="B259" s="647"/>
      <c r="C259" s="619"/>
      <c r="D259" s="56">
        <v>2015</v>
      </c>
      <c r="E259" s="309">
        <f>SUM(F259:I259)</f>
        <v>905.5</v>
      </c>
      <c r="F259" s="309">
        <f>'10. План 2014-2020'!F494</f>
        <v>905.5</v>
      </c>
      <c r="G259" s="309">
        <v>0</v>
      </c>
      <c r="H259" s="309">
        <v>0</v>
      </c>
      <c r="I259" s="309">
        <v>0</v>
      </c>
      <c r="J259" s="617"/>
      <c r="K259" s="621"/>
    </row>
    <row r="260" spans="1:11" ht="23.25" customHeight="1" outlineLevel="1" x14ac:dyDescent="0.25">
      <c r="A260" s="632" t="s">
        <v>31</v>
      </c>
      <c r="B260" s="634" t="str">
        <f>'10. План 2014-2020'!B495</f>
        <v>Задача 2.2. Создание и развитие инфраструктуры пространственных данных Мурманской области</v>
      </c>
      <c r="C260" s="622" t="str">
        <f>'10. План 2014-2020'!C495</f>
        <v>2014-2020</v>
      </c>
      <c r="D260" s="279" t="s">
        <v>23</v>
      </c>
      <c r="E260" s="288">
        <f>SUM(F261:F261)</f>
        <v>9748</v>
      </c>
      <c r="F260" s="288">
        <f>SUM(F261:F261)</f>
        <v>9748</v>
      </c>
      <c r="G260" s="288">
        <f>SUM(G261:G261)</f>
        <v>0</v>
      </c>
      <c r="H260" s="288">
        <f>SUM(H261:H261)</f>
        <v>0</v>
      </c>
      <c r="I260" s="288">
        <f>SUM(I261:I261)</f>
        <v>0</v>
      </c>
      <c r="J260" s="622" t="str">
        <f>'10. План 2014-2020'!J495</f>
        <v>X</v>
      </c>
      <c r="K260" s="622" t="str">
        <f>'10. План 2014-2020'!K495</f>
        <v>Комитет по развитию информационных технологий и связи Мурманской области</v>
      </c>
    </row>
    <row r="261" spans="1:11" ht="29.25" customHeight="1" outlineLevel="2" x14ac:dyDescent="0.25">
      <c r="A261" s="633"/>
      <c r="B261" s="635"/>
      <c r="C261" s="623"/>
      <c r="D261" s="281">
        <v>2017</v>
      </c>
      <c r="E261" s="282">
        <f>SUM(F261:I261)</f>
        <v>9748</v>
      </c>
      <c r="F261" s="282">
        <f>F263</f>
        <v>9748</v>
      </c>
      <c r="G261" s="282">
        <f>G263</f>
        <v>0</v>
      </c>
      <c r="H261" s="282">
        <f>H263</f>
        <v>0</v>
      </c>
      <c r="I261" s="282">
        <f>I263</f>
        <v>0</v>
      </c>
      <c r="J261" s="623"/>
      <c r="K261" s="623"/>
    </row>
    <row r="262" spans="1:11" ht="63" customHeight="1" outlineLevel="2" x14ac:dyDescent="0.25">
      <c r="A262" s="611" t="s">
        <v>72</v>
      </c>
      <c r="B262" s="624" t="str">
        <f>'10. План 2014-2020'!B501</f>
        <v xml:space="preserve">Основное мероприятие 3. Создание и развитие  территориально-распределенной региональной инфраструктуры системы сбора, обработки, хранения и предоставления потребителям пространственных данных </v>
      </c>
      <c r="C262" s="626" t="str">
        <f>'10. План 2014-2020'!C501</f>
        <v>2014-2020</v>
      </c>
      <c r="D262" s="272" t="s">
        <v>23</v>
      </c>
      <c r="E262" s="287">
        <f>SUM(F263:F263)</f>
        <v>9748</v>
      </c>
      <c r="F262" s="287">
        <f>SUM(F263:F263)</f>
        <v>9748</v>
      </c>
      <c r="G262" s="287">
        <f>SUM(G263:G263)</f>
        <v>0</v>
      </c>
      <c r="H262" s="287">
        <f>SUM(H263:H263)</f>
        <v>0</v>
      </c>
      <c r="I262" s="287">
        <f>SUM(I263:I263)</f>
        <v>0</v>
      </c>
      <c r="J262" s="624" t="str">
        <f>'10. План 2014-2020'!J501</f>
        <v>Доля муниципальных образований, покрытых сигналом высокоточного позиционирования на основе технологий ГЛОНАСС/GPS</v>
      </c>
      <c r="K262" s="626" t="str">
        <f>'10. План 2014-2020'!K501</f>
        <v>Комитет по развитию информационных технологий и связи Мурманской области, органы местного самоуправления</v>
      </c>
    </row>
    <row r="263" spans="1:11" ht="43.5" customHeight="1" outlineLevel="3" x14ac:dyDescent="0.25">
      <c r="A263" s="612"/>
      <c r="B263" s="625"/>
      <c r="C263" s="627"/>
      <c r="D263" s="275">
        <v>2017</v>
      </c>
      <c r="E263" s="276">
        <f>SUM(F263:I263)</f>
        <v>9748</v>
      </c>
      <c r="F263" s="276">
        <f>F265+F267+F269+F271</f>
        <v>9748</v>
      </c>
      <c r="G263" s="276">
        <f>G267+G269+G271</f>
        <v>0</v>
      </c>
      <c r="H263" s="276">
        <f>H267+H269+H271</f>
        <v>0</v>
      </c>
      <c r="I263" s="276">
        <f>I267+I269+I271</f>
        <v>0</v>
      </c>
      <c r="J263" s="625"/>
      <c r="K263" s="627"/>
    </row>
    <row r="264" spans="1:11" ht="38.25" customHeight="1" outlineLevel="3" x14ac:dyDescent="0.25">
      <c r="A264" s="479" t="s">
        <v>136</v>
      </c>
      <c r="B264" s="616" t="str">
        <f>'10. План 2014-2020'!B507</f>
        <v xml:space="preserve">Создание центра управления сети геодезических базовых станций </v>
      </c>
      <c r="C264" s="618" t="str">
        <f>'10. План 2014-2020'!C507</f>
        <v>2014-2018</v>
      </c>
      <c r="D264" s="70" t="s">
        <v>23</v>
      </c>
      <c r="E264" s="179">
        <f>SUM(F265:F265)</f>
        <v>954.9</v>
      </c>
      <c r="F264" s="179">
        <f>SUM(F265:F265)</f>
        <v>954.9</v>
      </c>
      <c r="G264" s="179">
        <f>SUM(G265:G265)</f>
        <v>0</v>
      </c>
      <c r="H264" s="179">
        <f>SUM(H265:H265)</f>
        <v>0</v>
      </c>
      <c r="I264" s="179">
        <f>SUM(I265:I265)</f>
        <v>0</v>
      </c>
      <c r="J264" s="616" t="str">
        <f>'10. План 2014-2020'!J507</f>
        <v>приобретение неисключительных прав на программное обеспечение, необходимого для обеспечения функционирования центр управления сетью геодезических базовых станций</v>
      </c>
      <c r="K264" s="618" t="str">
        <f>'10. План 2014-2020'!K507</f>
        <v>Комитет по развитию информационных технологий и связи Мурманской области</v>
      </c>
    </row>
    <row r="265" spans="1:11" ht="15.75" customHeight="1" outlineLevel="3" x14ac:dyDescent="0.25">
      <c r="A265" s="480"/>
      <c r="B265" s="617"/>
      <c r="C265" s="619"/>
      <c r="D265" s="56">
        <v>2017</v>
      </c>
      <c r="E265" s="250">
        <f>SUM(F265:H265)</f>
        <v>954.9</v>
      </c>
      <c r="F265" s="250">
        <f>'10. План 2014-2020'!F509</f>
        <v>954.9</v>
      </c>
      <c r="G265" s="250">
        <v>0</v>
      </c>
      <c r="H265" s="250">
        <v>0</v>
      </c>
      <c r="I265" s="250">
        <v>0</v>
      </c>
      <c r="J265" s="617"/>
      <c r="K265" s="619"/>
    </row>
    <row r="266" spans="1:11" ht="33" customHeight="1" outlineLevel="3" x14ac:dyDescent="0.25">
      <c r="A266" s="479" t="s">
        <v>137</v>
      </c>
      <c r="B266" s="616" t="str">
        <f>'10. План 2014-2020'!B511</f>
        <v>Создание и развитие сети геодезических базовых станций для повышения точности определения координат</v>
      </c>
      <c r="C266" s="618" t="str">
        <f>'10. План 2014-2020'!C511</f>
        <v>2017-2020</v>
      </c>
      <c r="D266" s="70" t="s">
        <v>23</v>
      </c>
      <c r="E266" s="179">
        <f>SUM(F267:F267)</f>
        <v>7111.7</v>
      </c>
      <c r="F266" s="179">
        <f>SUM(F267:F267)</f>
        <v>7111.7</v>
      </c>
      <c r="G266" s="179">
        <f>SUM(G267:G267)</f>
        <v>0</v>
      </c>
      <c r="H266" s="179">
        <f>SUM(H267:H267)</f>
        <v>0</v>
      </c>
      <c r="I266" s="179">
        <f>SUM(I267:I267)</f>
        <v>0</v>
      </c>
      <c r="J266" s="616" t="str">
        <f>'10. План 2014-2020'!J511</f>
        <v>обслуживание эксплуатируемых, а также поставка оборудования, монтаж и пуско-наладка новых геодезических базовых станций на территории Мурманской области</v>
      </c>
      <c r="K266" s="618" t="str">
        <f>'10. План 2014-2020'!K511</f>
        <v>Комитет по развитию информационных технологий и связи Мурманской области</v>
      </c>
    </row>
    <row r="267" spans="1:11" ht="35.25" customHeight="1" outlineLevel="3" x14ac:dyDescent="0.25">
      <c r="A267" s="480"/>
      <c r="B267" s="617"/>
      <c r="C267" s="620"/>
      <c r="D267" s="56">
        <v>2017</v>
      </c>
      <c r="E267" s="250">
        <f>SUM(F267:H267)</f>
        <v>7111.7</v>
      </c>
      <c r="F267" s="250">
        <f>'10. План 2014-2020'!F512</f>
        <v>7111.7</v>
      </c>
      <c r="G267" s="250">
        <v>0</v>
      </c>
      <c r="H267" s="250">
        <v>0</v>
      </c>
      <c r="I267" s="250">
        <v>0</v>
      </c>
      <c r="J267" s="617"/>
      <c r="K267" s="620"/>
    </row>
    <row r="268" spans="1:11" ht="28.5" customHeight="1" outlineLevel="3" x14ac:dyDescent="0.25">
      <c r="A268" s="479" t="s">
        <v>138</v>
      </c>
      <c r="B268" s="616" t="str">
        <f>'10. План 2014-2020'!B516</f>
        <v>Организация и поддержка каналов передачи данных для обеспечения функционирования и использования данных сети базовых станций</v>
      </c>
      <c r="C268" s="618" t="str">
        <f>'10. План 2014-2020'!C516</f>
        <v>2017-2020</v>
      </c>
      <c r="D268" s="70" t="s">
        <v>23</v>
      </c>
      <c r="E268" s="179">
        <f>SUM(F269:F269)</f>
        <v>142.4</v>
      </c>
      <c r="F268" s="179">
        <f>SUM(F269:F269)</f>
        <v>142.4</v>
      </c>
      <c r="G268" s="179">
        <f>SUM(G269:G269)</f>
        <v>0</v>
      </c>
      <c r="H268" s="179">
        <f>SUM(H269:H269)</f>
        <v>0</v>
      </c>
      <c r="I268" s="179">
        <f>SUM(I269:I269)</f>
        <v>0</v>
      </c>
      <c r="J268" s="616" t="str">
        <f>'10. План 2014-2020'!J516</f>
        <v>ежегодное обеспечение функционирования цифровых каналов передачи данных, обеспечивающих обмен информацией между центром управления сетью и непосредственно геодезическими базовыми станциями</v>
      </c>
      <c r="K268" s="618" t="str">
        <f>'10. План 2014-2020'!K516</f>
        <v>Комитет по развитию информационных технологий и связи Мурманской области</v>
      </c>
    </row>
    <row r="269" spans="1:11" ht="37.5" customHeight="1" outlineLevel="3" x14ac:dyDescent="0.25">
      <c r="A269" s="480"/>
      <c r="B269" s="617"/>
      <c r="C269" s="619"/>
      <c r="D269" s="56">
        <v>2017</v>
      </c>
      <c r="E269" s="250">
        <f>SUM(F269:H269)</f>
        <v>142.4</v>
      </c>
      <c r="F269" s="250">
        <f>'10. План 2014-2020'!F517</f>
        <v>142.4</v>
      </c>
      <c r="G269" s="250">
        <v>0</v>
      </c>
      <c r="H269" s="250">
        <v>0</v>
      </c>
      <c r="I269" s="250">
        <v>0</v>
      </c>
      <c r="J269" s="617"/>
      <c r="K269" s="620"/>
    </row>
    <row r="270" spans="1:11" ht="33" customHeight="1" outlineLevel="3" x14ac:dyDescent="0.25">
      <c r="A270" s="570" t="s">
        <v>139</v>
      </c>
      <c r="B270" s="616" t="str">
        <f>'10. План 2014-2020'!B521</f>
        <v>Работы по привязке сети базовых станций к государственной системе координат</v>
      </c>
      <c r="C270" s="621" t="str">
        <f>'10. План 2014-2020'!C521</f>
        <v>2017-2020</v>
      </c>
      <c r="D270" s="70" t="s">
        <v>23</v>
      </c>
      <c r="E270" s="179">
        <f>SUM(F271:F271)</f>
        <v>1539</v>
      </c>
      <c r="F270" s="179">
        <f>SUM(F271:F271)</f>
        <v>1539</v>
      </c>
      <c r="G270" s="179">
        <f>SUM(G271:G271)</f>
        <v>0</v>
      </c>
      <c r="H270" s="179">
        <f>SUM(H271:H271)</f>
        <v>0</v>
      </c>
      <c r="I270" s="179">
        <f>SUM(I271:I271)</f>
        <v>0</v>
      </c>
      <c r="J270" s="616" t="str">
        <f>'10. План 2014-2020'!J521</f>
        <v>создание условий для проведения высокоточных геодезических и картографических работ, наполнение базы пространственных данных</v>
      </c>
      <c r="K270" s="621" t="str">
        <f>'10. План 2014-2020'!K521</f>
        <v>Комитет по развитию информационных технологий и связи Мурманской области, органы местного самоуправления</v>
      </c>
    </row>
    <row r="271" spans="1:11" ht="21" customHeight="1" outlineLevel="3" x14ac:dyDescent="0.25">
      <c r="A271" s="570"/>
      <c r="B271" s="617"/>
      <c r="C271" s="621"/>
      <c r="D271" s="56">
        <v>2017</v>
      </c>
      <c r="E271" s="250">
        <f>SUM(F271:I271)</f>
        <v>1539</v>
      </c>
      <c r="F271" s="250">
        <f>'10. План 2014-2020'!F522</f>
        <v>1539</v>
      </c>
      <c r="G271" s="250">
        <v>0</v>
      </c>
      <c r="H271" s="250">
        <v>0</v>
      </c>
      <c r="I271" s="250">
        <v>0</v>
      </c>
      <c r="J271" s="617"/>
      <c r="K271" s="621"/>
    </row>
    <row r="272" spans="1:11" ht="192.75" customHeight="1" x14ac:dyDescent="0.25"/>
  </sheetData>
  <mergeCells count="429">
    <mergeCell ref="C132:C134"/>
    <mergeCell ref="A103:A106"/>
    <mergeCell ref="B103:B106"/>
    <mergeCell ref="C103:C106"/>
    <mergeCell ref="J103:J106"/>
    <mergeCell ref="A107:A110"/>
    <mergeCell ref="B107:B110"/>
    <mergeCell ref="C107:C110"/>
    <mergeCell ref="A117:A118"/>
    <mergeCell ref="B117:B118"/>
    <mergeCell ref="C117:C118"/>
    <mergeCell ref="J117:J118"/>
    <mergeCell ref="C125:C126"/>
    <mergeCell ref="J125:J126"/>
    <mergeCell ref="K107:K110"/>
    <mergeCell ref="A111:A112"/>
    <mergeCell ref="B111:B112"/>
    <mergeCell ref="C111:C112"/>
    <mergeCell ref="J111:J112"/>
    <mergeCell ref="K111:K112"/>
    <mergeCell ref="K103:K106"/>
    <mergeCell ref="K113:K114"/>
    <mergeCell ref="A115:A116"/>
    <mergeCell ref="B115:B116"/>
    <mergeCell ref="C115:C116"/>
    <mergeCell ref="J115:J116"/>
    <mergeCell ref="K115:K116"/>
    <mergeCell ref="J107:J110"/>
    <mergeCell ref="L4:L5"/>
    <mergeCell ref="A6:A9"/>
    <mergeCell ref="B6:B9"/>
    <mergeCell ref="C6:C9"/>
    <mergeCell ref="J6:J9"/>
    <mergeCell ref="K6:K9"/>
    <mergeCell ref="A2:K2"/>
    <mergeCell ref="A4:A5"/>
    <mergeCell ref="B4:B5"/>
    <mergeCell ref="C4:C5"/>
    <mergeCell ref="D4:I4"/>
    <mergeCell ref="J4:J5"/>
    <mergeCell ref="K4:K5"/>
    <mergeCell ref="A10:A13"/>
    <mergeCell ref="B10:B13"/>
    <mergeCell ref="C10:C13"/>
    <mergeCell ref="J10:J13"/>
    <mergeCell ref="K10:K13"/>
    <mergeCell ref="A14:A17"/>
    <mergeCell ref="B14:B17"/>
    <mergeCell ref="C14:C17"/>
    <mergeCell ref="J14:J17"/>
    <mergeCell ref="K14:K17"/>
    <mergeCell ref="A18:A21"/>
    <mergeCell ref="B18:B21"/>
    <mergeCell ref="C18:C21"/>
    <mergeCell ref="J18:J21"/>
    <mergeCell ref="K18:K21"/>
    <mergeCell ref="A22:A25"/>
    <mergeCell ref="B22:B25"/>
    <mergeCell ref="C22:C25"/>
    <mergeCell ref="J22:J25"/>
    <mergeCell ref="K22:K25"/>
    <mergeCell ref="A26:A29"/>
    <mergeCell ref="B26:B29"/>
    <mergeCell ref="C26:C29"/>
    <mergeCell ref="J26:J29"/>
    <mergeCell ref="K26:K29"/>
    <mergeCell ref="A30:A33"/>
    <mergeCell ref="B30:B33"/>
    <mergeCell ref="C30:C33"/>
    <mergeCell ref="J30:J33"/>
    <mergeCell ref="K30:K33"/>
    <mergeCell ref="A34:A37"/>
    <mergeCell ref="B34:B37"/>
    <mergeCell ref="C34:C37"/>
    <mergeCell ref="J34:J37"/>
    <mergeCell ref="K34:K37"/>
    <mergeCell ref="A38:A39"/>
    <mergeCell ref="B38:B39"/>
    <mergeCell ref="C38:C39"/>
    <mergeCell ref="J38:J39"/>
    <mergeCell ref="K38:K39"/>
    <mergeCell ref="A40:A42"/>
    <mergeCell ref="B40:B42"/>
    <mergeCell ref="C40:C42"/>
    <mergeCell ref="J40:J42"/>
    <mergeCell ref="K40:K42"/>
    <mergeCell ref="A43:A46"/>
    <mergeCell ref="B43:B46"/>
    <mergeCell ref="C43:C46"/>
    <mergeCell ref="J43:J46"/>
    <mergeCell ref="K43:K46"/>
    <mergeCell ref="A47:A50"/>
    <mergeCell ref="B47:B50"/>
    <mergeCell ref="C47:C50"/>
    <mergeCell ref="J47:J50"/>
    <mergeCell ref="K47:K50"/>
    <mergeCell ref="A51:A54"/>
    <mergeCell ref="B51:B54"/>
    <mergeCell ref="C51:C54"/>
    <mergeCell ref="J51:J54"/>
    <mergeCell ref="K51:K54"/>
    <mergeCell ref="A55:A58"/>
    <mergeCell ref="B55:B58"/>
    <mergeCell ref="C55:C58"/>
    <mergeCell ref="J55:J58"/>
    <mergeCell ref="K55:K58"/>
    <mergeCell ref="A59:A62"/>
    <mergeCell ref="B59:B62"/>
    <mergeCell ref="C59:C62"/>
    <mergeCell ref="J59:J62"/>
    <mergeCell ref="K59:K62"/>
    <mergeCell ref="A63:A66"/>
    <mergeCell ref="B63:B66"/>
    <mergeCell ref="C63:C66"/>
    <mergeCell ref="J63:J66"/>
    <mergeCell ref="K63:K66"/>
    <mergeCell ref="A67:A70"/>
    <mergeCell ref="B67:B70"/>
    <mergeCell ref="C67:C70"/>
    <mergeCell ref="J67:J70"/>
    <mergeCell ref="K67:K70"/>
    <mergeCell ref="A71:A74"/>
    <mergeCell ref="B71:B74"/>
    <mergeCell ref="C71:C74"/>
    <mergeCell ref="J71:J74"/>
    <mergeCell ref="K71:K74"/>
    <mergeCell ref="A75:A78"/>
    <mergeCell ref="B75:B78"/>
    <mergeCell ref="C75:C78"/>
    <mergeCell ref="J75:J78"/>
    <mergeCell ref="K75:K78"/>
    <mergeCell ref="A79:A82"/>
    <mergeCell ref="B79:B82"/>
    <mergeCell ref="C79:C82"/>
    <mergeCell ref="J79:J82"/>
    <mergeCell ref="K79:K82"/>
    <mergeCell ref="A83:A84"/>
    <mergeCell ref="B83:B84"/>
    <mergeCell ref="C83:C84"/>
    <mergeCell ref="J83:J84"/>
    <mergeCell ref="K83:K84"/>
    <mergeCell ref="B93:B96"/>
    <mergeCell ref="C93:C96"/>
    <mergeCell ref="J93:J96"/>
    <mergeCell ref="A93:A96"/>
    <mergeCell ref="K93:K96"/>
    <mergeCell ref="A85:A88"/>
    <mergeCell ref="B85:B88"/>
    <mergeCell ref="C85:C88"/>
    <mergeCell ref="J85:J88"/>
    <mergeCell ref="K85:K88"/>
    <mergeCell ref="A89:A92"/>
    <mergeCell ref="B89:B92"/>
    <mergeCell ref="C89:C92"/>
    <mergeCell ref="J89:J92"/>
    <mergeCell ref="K89:K92"/>
    <mergeCell ref="A97:A100"/>
    <mergeCell ref="B97:B100"/>
    <mergeCell ref="C97:C100"/>
    <mergeCell ref="J97:J100"/>
    <mergeCell ref="K97:K100"/>
    <mergeCell ref="A101:A102"/>
    <mergeCell ref="B101:B102"/>
    <mergeCell ref="C101:C102"/>
    <mergeCell ref="J101:J102"/>
    <mergeCell ref="K101:K102"/>
    <mergeCell ref="A172:A175"/>
    <mergeCell ref="B172:B175"/>
    <mergeCell ref="C172:C175"/>
    <mergeCell ref="J172:J175"/>
    <mergeCell ref="K172:K175"/>
    <mergeCell ref="A168:A171"/>
    <mergeCell ref="B168:B171"/>
    <mergeCell ref="C168:C171"/>
    <mergeCell ref="J168:J171"/>
    <mergeCell ref="K168:K171"/>
    <mergeCell ref="A176:A179"/>
    <mergeCell ref="B176:B179"/>
    <mergeCell ref="C176:C179"/>
    <mergeCell ref="J176:J179"/>
    <mergeCell ref="K176:K179"/>
    <mergeCell ref="A180:A183"/>
    <mergeCell ref="B180:B183"/>
    <mergeCell ref="C180:C183"/>
    <mergeCell ref="J180:J183"/>
    <mergeCell ref="K180:K183"/>
    <mergeCell ref="A184:A187"/>
    <mergeCell ref="B184:B187"/>
    <mergeCell ref="C184:C187"/>
    <mergeCell ref="J184:J187"/>
    <mergeCell ref="K184:K187"/>
    <mergeCell ref="A196:A199"/>
    <mergeCell ref="B196:B199"/>
    <mergeCell ref="C196:C199"/>
    <mergeCell ref="K196:K199"/>
    <mergeCell ref="A188:A191"/>
    <mergeCell ref="B188:B191"/>
    <mergeCell ref="C188:C191"/>
    <mergeCell ref="J188:J191"/>
    <mergeCell ref="K188:K191"/>
    <mergeCell ref="A192:A195"/>
    <mergeCell ref="B192:B195"/>
    <mergeCell ref="C192:C195"/>
    <mergeCell ref="J192:J195"/>
    <mergeCell ref="K192:K195"/>
    <mergeCell ref="J196:J199"/>
    <mergeCell ref="A200:A203"/>
    <mergeCell ref="B200:B203"/>
    <mergeCell ref="C200:C203"/>
    <mergeCell ref="J200:J203"/>
    <mergeCell ref="K200:K203"/>
    <mergeCell ref="A204:A207"/>
    <mergeCell ref="B204:B207"/>
    <mergeCell ref="C204:C207"/>
    <mergeCell ref="J204:J207"/>
    <mergeCell ref="K204:K207"/>
    <mergeCell ref="A216:A217"/>
    <mergeCell ref="B216:B217"/>
    <mergeCell ref="C216:C217"/>
    <mergeCell ref="J216:J217"/>
    <mergeCell ref="K216:K217"/>
    <mergeCell ref="A218:A219"/>
    <mergeCell ref="B218:B219"/>
    <mergeCell ref="C218:C219"/>
    <mergeCell ref="J218:J219"/>
    <mergeCell ref="K218:K219"/>
    <mergeCell ref="A208:A211"/>
    <mergeCell ref="B208:B211"/>
    <mergeCell ref="C208:C211"/>
    <mergeCell ref="J208:J211"/>
    <mergeCell ref="K208:K211"/>
    <mergeCell ref="A212:A215"/>
    <mergeCell ref="B212:B215"/>
    <mergeCell ref="C212:C215"/>
    <mergeCell ref="J212:J215"/>
    <mergeCell ref="K212:K215"/>
    <mergeCell ref="A230:A233"/>
    <mergeCell ref="B230:B233"/>
    <mergeCell ref="C230:C233"/>
    <mergeCell ref="J230:J233"/>
    <mergeCell ref="K230:K233"/>
    <mergeCell ref="A226:A229"/>
    <mergeCell ref="B226:B229"/>
    <mergeCell ref="C226:C229"/>
    <mergeCell ref="J226:J229"/>
    <mergeCell ref="K226:K229"/>
    <mergeCell ref="A242:A244"/>
    <mergeCell ref="B242:B244"/>
    <mergeCell ref="C242:C244"/>
    <mergeCell ref="J242:J244"/>
    <mergeCell ref="K242:K244"/>
    <mergeCell ref="A234:A237"/>
    <mergeCell ref="B234:B237"/>
    <mergeCell ref="C234:C237"/>
    <mergeCell ref="J234:J237"/>
    <mergeCell ref="K234:K237"/>
    <mergeCell ref="A238:A241"/>
    <mergeCell ref="B238:B241"/>
    <mergeCell ref="C238:C241"/>
    <mergeCell ref="J238:J241"/>
    <mergeCell ref="K238:K241"/>
    <mergeCell ref="A245:A247"/>
    <mergeCell ref="B245:B247"/>
    <mergeCell ref="C245:C247"/>
    <mergeCell ref="J245:J247"/>
    <mergeCell ref="K245:K247"/>
    <mergeCell ref="A254:A257"/>
    <mergeCell ref="B254:B257"/>
    <mergeCell ref="C254:C257"/>
    <mergeCell ref="J254:J257"/>
    <mergeCell ref="K254:K257"/>
    <mergeCell ref="K250:K253"/>
    <mergeCell ref="J260:J261"/>
    <mergeCell ref="K260:K261"/>
    <mergeCell ref="A262:A263"/>
    <mergeCell ref="B262:B263"/>
    <mergeCell ref="C262:C263"/>
    <mergeCell ref="J262:J263"/>
    <mergeCell ref="K262:K263"/>
    <mergeCell ref="A248:A249"/>
    <mergeCell ref="B248:B249"/>
    <mergeCell ref="C248:C249"/>
    <mergeCell ref="J248:J249"/>
    <mergeCell ref="K248:K249"/>
    <mergeCell ref="A260:A261"/>
    <mergeCell ref="B260:B261"/>
    <mergeCell ref="C260:C261"/>
    <mergeCell ref="A250:A253"/>
    <mergeCell ref="B250:B253"/>
    <mergeCell ref="C250:C253"/>
    <mergeCell ref="J250:J253"/>
    <mergeCell ref="J258:J259"/>
    <mergeCell ref="K258:K259"/>
    <mergeCell ref="B258:B259"/>
    <mergeCell ref="C258:C259"/>
    <mergeCell ref="A258:A259"/>
    <mergeCell ref="A268:A269"/>
    <mergeCell ref="B268:B269"/>
    <mergeCell ref="C268:C269"/>
    <mergeCell ref="J268:J269"/>
    <mergeCell ref="K268:K269"/>
    <mergeCell ref="A270:A271"/>
    <mergeCell ref="B270:B271"/>
    <mergeCell ref="C270:C271"/>
    <mergeCell ref="J270:J271"/>
    <mergeCell ref="K270:K271"/>
    <mergeCell ref="A264:A265"/>
    <mergeCell ref="B264:B265"/>
    <mergeCell ref="C264:C265"/>
    <mergeCell ref="J264:J265"/>
    <mergeCell ref="K264:K265"/>
    <mergeCell ref="A266:A267"/>
    <mergeCell ref="B266:B267"/>
    <mergeCell ref="C266:C267"/>
    <mergeCell ref="J266:J267"/>
    <mergeCell ref="K266:K267"/>
    <mergeCell ref="A150:A151"/>
    <mergeCell ref="B150:B151"/>
    <mergeCell ref="C150:C151"/>
    <mergeCell ref="J150:J151"/>
    <mergeCell ref="K150:K151"/>
    <mergeCell ref="A132:A134"/>
    <mergeCell ref="B132:B134"/>
    <mergeCell ref="J132:J134"/>
    <mergeCell ref="K132:K134"/>
    <mergeCell ref="A135:A137"/>
    <mergeCell ref="B135:B137"/>
    <mergeCell ref="C135:C137"/>
    <mergeCell ref="J135:J137"/>
    <mergeCell ref="K135:K137"/>
    <mergeCell ref="J148:J149"/>
    <mergeCell ref="K148:K149"/>
    <mergeCell ref="A138:A141"/>
    <mergeCell ref="B138:B141"/>
    <mergeCell ref="C138:C141"/>
    <mergeCell ref="J138:J141"/>
    <mergeCell ref="K138:K141"/>
    <mergeCell ref="A142:A145"/>
    <mergeCell ref="B142:B145"/>
    <mergeCell ref="C142:C145"/>
    <mergeCell ref="J142:J145"/>
    <mergeCell ref="K142:K145"/>
    <mergeCell ref="A146:A147"/>
    <mergeCell ref="B146:B147"/>
    <mergeCell ref="C146:C147"/>
    <mergeCell ref="J146:J147"/>
    <mergeCell ref="K146:K147"/>
    <mergeCell ref="A148:A149"/>
    <mergeCell ref="B148:B149"/>
    <mergeCell ref="C148:C149"/>
    <mergeCell ref="A152:A153"/>
    <mergeCell ref="B152:B153"/>
    <mergeCell ref="C152:C153"/>
    <mergeCell ref="J152:J153"/>
    <mergeCell ref="K152:K153"/>
    <mergeCell ref="A154:A155"/>
    <mergeCell ref="B154:B155"/>
    <mergeCell ref="C154:C155"/>
    <mergeCell ref="J154:J155"/>
    <mergeCell ref="K154:K155"/>
    <mergeCell ref="K156:K157"/>
    <mergeCell ref="A158:A159"/>
    <mergeCell ref="B158:B159"/>
    <mergeCell ref="C158:C159"/>
    <mergeCell ref="J158:J159"/>
    <mergeCell ref="K158:K159"/>
    <mergeCell ref="A160:A161"/>
    <mergeCell ref="B160:B161"/>
    <mergeCell ref="C160:C161"/>
    <mergeCell ref="J160:J161"/>
    <mergeCell ref="K160:K161"/>
    <mergeCell ref="A156:A157"/>
    <mergeCell ref="B156:B157"/>
    <mergeCell ref="C156:C157"/>
    <mergeCell ref="J156:J157"/>
    <mergeCell ref="A162:A164"/>
    <mergeCell ref="B162:B164"/>
    <mergeCell ref="C162:C164"/>
    <mergeCell ref="J162:J164"/>
    <mergeCell ref="K162:K164"/>
    <mergeCell ref="A165:A167"/>
    <mergeCell ref="B165:B167"/>
    <mergeCell ref="C165:C167"/>
    <mergeCell ref="J165:J167"/>
    <mergeCell ref="K165:K167"/>
    <mergeCell ref="K117:K118"/>
    <mergeCell ref="A113:A114"/>
    <mergeCell ref="B113:B114"/>
    <mergeCell ref="C113:C114"/>
    <mergeCell ref="J113:J114"/>
    <mergeCell ref="B119:B120"/>
    <mergeCell ref="C119:C120"/>
    <mergeCell ref="J119:J120"/>
    <mergeCell ref="K119:K120"/>
    <mergeCell ref="L129:L131"/>
    <mergeCell ref="A127:A128"/>
    <mergeCell ref="B127:B128"/>
    <mergeCell ref="C127:C128"/>
    <mergeCell ref="J127:J128"/>
    <mergeCell ref="K127:K128"/>
    <mergeCell ref="A129:A131"/>
    <mergeCell ref="B129:B131"/>
    <mergeCell ref="C129:C131"/>
    <mergeCell ref="J129:J131"/>
    <mergeCell ref="K129:K131"/>
    <mergeCell ref="K125:K126"/>
    <mergeCell ref="A121:A122"/>
    <mergeCell ref="B121:B122"/>
    <mergeCell ref="C121:C122"/>
    <mergeCell ref="J121:J122"/>
    <mergeCell ref="K121:K122"/>
    <mergeCell ref="A119:A120"/>
    <mergeCell ref="A123:A124"/>
    <mergeCell ref="B123:B124"/>
    <mergeCell ref="C123:C124"/>
    <mergeCell ref="J123:J124"/>
    <mergeCell ref="K123:K124"/>
    <mergeCell ref="A125:A126"/>
    <mergeCell ref="B125:B126"/>
    <mergeCell ref="B220:B222"/>
    <mergeCell ref="A220:A222"/>
    <mergeCell ref="J220:J222"/>
    <mergeCell ref="K220:K222"/>
    <mergeCell ref="C220:C222"/>
    <mergeCell ref="A223:A225"/>
    <mergeCell ref="B223:B225"/>
    <mergeCell ref="C223:C225"/>
    <mergeCell ref="J223:J225"/>
    <mergeCell ref="K223:K225"/>
  </mergeCells>
  <pageMargins left="0.51181102362204722" right="0.51181102362204722" top="0.74803149606299213" bottom="0.55118110236220474" header="0.31496062992125984" footer="0.31496062992125984"/>
  <pageSetup paperSize="9" scale="49" fitToHeight="0" orientation="landscape" r:id="rId1"/>
  <headerFooter differentFirst="1">
    <oddHeader>&amp;C&amp;P</oddHeader>
    <oddFooter>&amp;L&amp;P</oddFooter>
  </headerFooter>
  <rowBreaks count="1" manualBreakCount="1">
    <brk id="29"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242"/>
  <sheetViews>
    <sheetView tabSelected="1" showWhiteSpace="0" zoomScale="70" zoomScaleNormal="70" zoomScaleSheetLayoutView="74" zoomScalePageLayoutView="65" workbookViewId="0">
      <pane ySplit="5" topLeftCell="A102" activePane="bottomLeft" state="frozen"/>
      <selection pane="bottomLeft" activeCell="B106" sqref="B106:B109"/>
    </sheetView>
  </sheetViews>
  <sheetFormatPr defaultColWidth="8.85546875" defaultRowHeight="33" customHeight="1" outlineLevelRow="3" x14ac:dyDescent="0.25"/>
  <cols>
    <col min="1" max="1" width="12.7109375" style="301" customWidth="1"/>
    <col min="2" max="2" width="54.7109375" style="129" customWidth="1"/>
    <col min="3" max="3" width="31.5703125" style="346" customWidth="1"/>
    <col min="4" max="4" width="10.85546875" style="59" customWidth="1"/>
    <col min="5" max="5" width="21.28515625" style="60" customWidth="1"/>
    <col min="6" max="6" width="17.140625" style="60" customWidth="1"/>
    <col min="7" max="7" width="15.7109375" style="61" customWidth="1"/>
    <col min="8" max="8" width="15.7109375" style="60" customWidth="1"/>
    <col min="9" max="9" width="19.5703125" style="60" customWidth="1"/>
    <col min="10" max="10" width="73.42578125" style="347" customWidth="1"/>
    <col min="11" max="11" width="54.7109375" style="129" customWidth="1"/>
    <col min="12" max="12" width="17.7109375" style="129" customWidth="1"/>
    <col min="13" max="13" width="15.7109375" style="129" customWidth="1"/>
    <col min="14" max="14" width="17.42578125" style="129" customWidth="1"/>
    <col min="15" max="15" width="11.7109375" style="129" bestFit="1" customWidth="1"/>
    <col min="16" max="16" width="11.85546875" style="129" bestFit="1" customWidth="1"/>
    <col min="17" max="17" width="13.7109375" style="129" customWidth="1"/>
    <col min="18" max="16384" width="8.85546875" style="129"/>
  </cols>
  <sheetData>
    <row r="1" spans="1:17" ht="33" customHeight="1" x14ac:dyDescent="0.25">
      <c r="K1" s="62" t="s">
        <v>328</v>
      </c>
    </row>
    <row r="2" spans="1:17" ht="33" customHeight="1" x14ac:dyDescent="0.25">
      <c r="A2" s="737" t="s">
        <v>100</v>
      </c>
      <c r="B2" s="738"/>
      <c r="C2" s="738"/>
      <c r="D2" s="738"/>
      <c r="E2" s="738"/>
      <c r="F2" s="738"/>
      <c r="G2" s="738"/>
      <c r="H2" s="738"/>
      <c r="I2" s="738"/>
      <c r="J2" s="738"/>
      <c r="K2" s="738"/>
    </row>
    <row r="4" spans="1:17" ht="33" customHeight="1" x14ac:dyDescent="0.25">
      <c r="A4" s="739" t="s">
        <v>16</v>
      </c>
      <c r="B4" s="741" t="s">
        <v>71</v>
      </c>
      <c r="C4" s="741" t="s">
        <v>30</v>
      </c>
      <c r="D4" s="743" t="s">
        <v>17</v>
      </c>
      <c r="E4" s="744"/>
      <c r="F4" s="744"/>
      <c r="G4" s="744"/>
      <c r="H4" s="744"/>
      <c r="I4" s="745"/>
      <c r="J4" s="746" t="s">
        <v>308</v>
      </c>
      <c r="K4" s="741" t="s">
        <v>39</v>
      </c>
      <c r="L4" s="727"/>
      <c r="M4" s="63"/>
    </row>
    <row r="5" spans="1:17" ht="77.25" customHeight="1" thickBot="1" x14ac:dyDescent="0.3">
      <c r="A5" s="740"/>
      <c r="B5" s="742"/>
      <c r="C5" s="742"/>
      <c r="D5" s="64" t="s">
        <v>40</v>
      </c>
      <c r="E5" s="164" t="s">
        <v>23</v>
      </c>
      <c r="F5" s="164" t="s">
        <v>19</v>
      </c>
      <c r="G5" s="66" t="s">
        <v>20</v>
      </c>
      <c r="H5" s="164" t="s">
        <v>21</v>
      </c>
      <c r="I5" s="164" t="s">
        <v>22</v>
      </c>
      <c r="J5" s="747"/>
      <c r="K5" s="742"/>
      <c r="L5" s="763"/>
      <c r="M5" s="63"/>
    </row>
    <row r="6" spans="1:17" ht="30" customHeight="1" x14ac:dyDescent="0.25">
      <c r="A6" s="764"/>
      <c r="B6" s="730" t="s">
        <v>73</v>
      </c>
      <c r="C6" s="766" t="str">
        <f>'10. План 2014-2020'!C6</f>
        <v>2014-2020</v>
      </c>
      <c r="D6" s="67" t="s">
        <v>23</v>
      </c>
      <c r="E6" s="74">
        <f>SUM(F6:I6)</f>
        <v>1127443.1499999999</v>
      </c>
      <c r="F6" s="74">
        <f>SUM(F7:F9)</f>
        <v>1100188.75</v>
      </c>
      <c r="G6" s="74">
        <f>SUM(G7:G9)</f>
        <v>0</v>
      </c>
      <c r="H6" s="74">
        <f>SUM(H7:H9)</f>
        <v>0</v>
      </c>
      <c r="I6" s="74">
        <f>SUM(I7:I9)</f>
        <v>27254.400000000001</v>
      </c>
      <c r="J6" s="767" t="s">
        <v>541</v>
      </c>
      <c r="K6" s="735" t="str">
        <f>'10. План 2014-2020'!K6:K13</f>
        <v>Аппарат Правительства Мурманской области, Министерство имущественных отношений Мурманской области, Министерство образования и науки Мурманской области,  Министерство природных ресурсов и экологии Мурманской области,  Министерство строительства и территориального развития Мурманской области,  Министерство  социального развития Мурманской области, Министерство юстиции  Мурманской области, Комитет по обеспечению безопасности населения Мурманской области, Комитет рыбохозяйственного комплекса Мурманской области</v>
      </c>
      <c r="N6" s="63"/>
    </row>
    <row r="7" spans="1:17" ht="33" customHeight="1" x14ac:dyDescent="0.25">
      <c r="A7" s="765"/>
      <c r="B7" s="731"/>
      <c r="C7" s="592"/>
      <c r="D7" s="56">
        <v>2016</v>
      </c>
      <c r="E7" s="250">
        <f t="shared" ref="E7:E13" si="0">SUM(F7:I7)</f>
        <v>378740.39999999997</v>
      </c>
      <c r="F7" s="250">
        <f t="shared" ref="F7:I9" si="1">F11+F199</f>
        <v>369655.6</v>
      </c>
      <c r="G7" s="250">
        <f t="shared" si="1"/>
        <v>0</v>
      </c>
      <c r="H7" s="250">
        <f t="shared" si="1"/>
        <v>0</v>
      </c>
      <c r="I7" s="250">
        <f t="shared" si="1"/>
        <v>9084.8000000000011</v>
      </c>
      <c r="J7" s="673"/>
      <c r="K7" s="736"/>
      <c r="N7" s="63"/>
      <c r="O7" s="68"/>
      <c r="P7" s="68"/>
      <c r="Q7" s="68"/>
    </row>
    <row r="8" spans="1:17" ht="33" customHeight="1" x14ac:dyDescent="0.25">
      <c r="A8" s="765"/>
      <c r="B8" s="731"/>
      <c r="C8" s="592"/>
      <c r="D8" s="56">
        <v>2017</v>
      </c>
      <c r="E8" s="250">
        <f t="shared" si="0"/>
        <v>378415.74999999994</v>
      </c>
      <c r="F8" s="250">
        <f t="shared" si="1"/>
        <v>369330.94999999995</v>
      </c>
      <c r="G8" s="250">
        <f t="shared" si="1"/>
        <v>0</v>
      </c>
      <c r="H8" s="250">
        <f t="shared" si="1"/>
        <v>0</v>
      </c>
      <c r="I8" s="250">
        <f t="shared" si="1"/>
        <v>9084.8000000000011</v>
      </c>
      <c r="J8" s="673"/>
      <c r="K8" s="736"/>
      <c r="N8" s="63"/>
      <c r="O8" s="68"/>
      <c r="P8" s="68"/>
      <c r="Q8" s="68"/>
    </row>
    <row r="9" spans="1:17" ht="112.5" customHeight="1" x14ac:dyDescent="0.25">
      <c r="A9" s="765"/>
      <c r="B9" s="731"/>
      <c r="C9" s="592"/>
      <c r="D9" s="239">
        <v>2018</v>
      </c>
      <c r="E9" s="251">
        <f t="shared" si="0"/>
        <v>370287</v>
      </c>
      <c r="F9" s="251">
        <f t="shared" si="1"/>
        <v>361202.2</v>
      </c>
      <c r="G9" s="251">
        <f t="shared" si="1"/>
        <v>0</v>
      </c>
      <c r="H9" s="251">
        <f t="shared" si="1"/>
        <v>0</v>
      </c>
      <c r="I9" s="251">
        <f t="shared" si="1"/>
        <v>9084.8000000000011</v>
      </c>
      <c r="J9" s="673"/>
      <c r="K9" s="736"/>
      <c r="N9" s="63"/>
      <c r="O9" s="68"/>
      <c r="P9" s="68"/>
      <c r="Q9" s="68"/>
    </row>
    <row r="10" spans="1:17" ht="72.75" customHeight="1" x14ac:dyDescent="0.25">
      <c r="A10" s="768" t="s">
        <v>27</v>
      </c>
      <c r="B10" s="769" t="str">
        <f>'10. План 2014-2020'!B14</f>
        <v>Подпрограмма 1 "Развитие информационного общества и формирование электронного правительства"</v>
      </c>
      <c r="C10" s="770" t="str">
        <f>'10. План 2014-2020'!C14</f>
        <v>2014-2020</v>
      </c>
      <c r="D10" s="302" t="s">
        <v>23</v>
      </c>
      <c r="E10" s="303">
        <f>SUM(F10:I10)</f>
        <v>1101811.6499999999</v>
      </c>
      <c r="F10" s="303">
        <f>SUM(F11:F13)</f>
        <v>1074557.25</v>
      </c>
      <c r="G10" s="303">
        <f>SUM(G11:G13)</f>
        <v>0</v>
      </c>
      <c r="H10" s="303">
        <f>SUM(H11:H13)</f>
        <v>0</v>
      </c>
      <c r="I10" s="303">
        <f>SUM(I11:I13)</f>
        <v>27254.400000000001</v>
      </c>
      <c r="J10" s="771" t="s">
        <v>541</v>
      </c>
      <c r="K10" s="724" t="str">
        <f>'10. План 2014-2020'!K14</f>
        <v>Аппарат Правительства Мурманской области,  Министерство образования и науки Мурманской области, Министерство строительства и территориального развития Мурманской области, Министерство социального развития Мурманской области, Министерство юстиции  Мурманской области</v>
      </c>
      <c r="N10" s="63"/>
      <c r="O10" s="68"/>
      <c r="P10" s="68"/>
      <c r="Q10" s="68"/>
    </row>
    <row r="11" spans="1:17" ht="15.75" outlineLevel="1" x14ac:dyDescent="0.25">
      <c r="A11" s="768"/>
      <c r="B11" s="769"/>
      <c r="C11" s="770"/>
      <c r="D11" s="291">
        <v>2016</v>
      </c>
      <c r="E11" s="292">
        <f t="shared" si="0"/>
        <v>377633.99999999994</v>
      </c>
      <c r="F11" s="292">
        <f t="shared" ref="F11:I13" si="2">F15+F47+F91+F119+F135+F159</f>
        <v>368549.19999999995</v>
      </c>
      <c r="G11" s="292">
        <f t="shared" si="2"/>
        <v>0</v>
      </c>
      <c r="H11" s="292">
        <f t="shared" si="2"/>
        <v>0</v>
      </c>
      <c r="I11" s="292">
        <f t="shared" si="2"/>
        <v>9084.8000000000011</v>
      </c>
      <c r="J11" s="772"/>
      <c r="K11" s="724"/>
    </row>
    <row r="12" spans="1:17" ht="15.75" outlineLevel="1" x14ac:dyDescent="0.25">
      <c r="A12" s="768"/>
      <c r="B12" s="769"/>
      <c r="C12" s="770"/>
      <c r="D12" s="291">
        <v>2017</v>
      </c>
      <c r="E12" s="292">
        <f t="shared" si="0"/>
        <v>365838.64999999997</v>
      </c>
      <c r="F12" s="292">
        <f t="shared" si="2"/>
        <v>356753.85</v>
      </c>
      <c r="G12" s="292">
        <f t="shared" si="2"/>
        <v>0</v>
      </c>
      <c r="H12" s="292">
        <f t="shared" si="2"/>
        <v>0</v>
      </c>
      <c r="I12" s="292">
        <f t="shared" si="2"/>
        <v>9084.8000000000011</v>
      </c>
      <c r="J12" s="772"/>
      <c r="K12" s="724"/>
    </row>
    <row r="13" spans="1:17" ht="15.75" outlineLevel="1" x14ac:dyDescent="0.25">
      <c r="A13" s="768"/>
      <c r="B13" s="769"/>
      <c r="C13" s="770"/>
      <c r="D13" s="291">
        <v>2018</v>
      </c>
      <c r="E13" s="292">
        <f t="shared" si="0"/>
        <v>358339</v>
      </c>
      <c r="F13" s="292">
        <f t="shared" si="2"/>
        <v>349254.2</v>
      </c>
      <c r="G13" s="292">
        <f t="shared" si="2"/>
        <v>0</v>
      </c>
      <c r="H13" s="292">
        <f t="shared" si="2"/>
        <v>0</v>
      </c>
      <c r="I13" s="292">
        <f t="shared" si="2"/>
        <v>9084.8000000000011</v>
      </c>
      <c r="J13" s="772"/>
      <c r="K13" s="724"/>
    </row>
    <row r="14" spans="1:17" ht="15.75" outlineLevel="1" x14ac:dyDescent="0.25">
      <c r="A14" s="633" t="s">
        <v>24</v>
      </c>
      <c r="B14" s="607" t="str">
        <f>'10. План 2014-2020'!B22</f>
        <v xml:space="preserve">Задача 1.1 Развитие современной информационной и телекоммуникационной инфраструктуры исполнительных органов государственной власти и органов местного самоуправления </v>
      </c>
      <c r="C14" s="773" t="str">
        <f>'10. План 2014-2020'!C22</f>
        <v>2014-2020</v>
      </c>
      <c r="D14" s="295" t="s">
        <v>23</v>
      </c>
      <c r="E14" s="296">
        <f>SUM(F14:I14)</f>
        <v>44126.899999999994</v>
      </c>
      <c r="F14" s="296">
        <f>SUM(F15:F17)</f>
        <v>44126.899999999994</v>
      </c>
      <c r="G14" s="296">
        <f>SUM(G15:G17)</f>
        <v>0</v>
      </c>
      <c r="H14" s="296">
        <f>SUM(H15:H17)</f>
        <v>0</v>
      </c>
      <c r="I14" s="296">
        <f>SUM(I15:I17)</f>
        <v>0</v>
      </c>
      <c r="J14" s="774" t="s">
        <v>541</v>
      </c>
      <c r="K14" s="620" t="str">
        <f>'10. План 2014-2020'!K22</f>
        <v xml:space="preserve">Комитет по развитию информационных технологий и связи Мурманской области, Министерство  социального развития Мурманской области </v>
      </c>
      <c r="M14" s="63"/>
    </row>
    <row r="15" spans="1:17" ht="15.75" outlineLevel="2" x14ac:dyDescent="0.25">
      <c r="A15" s="633"/>
      <c r="B15" s="607"/>
      <c r="C15" s="773"/>
      <c r="D15" s="281">
        <v>2016</v>
      </c>
      <c r="E15" s="282">
        <f t="shared" ref="E15:E37" si="3">SUM(F15:I15)</f>
        <v>18712</v>
      </c>
      <c r="F15" s="282">
        <f t="shared" ref="F15:I17" si="4">F19+F35</f>
        <v>18712</v>
      </c>
      <c r="G15" s="282">
        <f t="shared" si="4"/>
        <v>0</v>
      </c>
      <c r="H15" s="282">
        <f t="shared" si="4"/>
        <v>0</v>
      </c>
      <c r="I15" s="282">
        <f t="shared" si="4"/>
        <v>0</v>
      </c>
      <c r="J15" s="775"/>
      <c r="K15" s="620"/>
    </row>
    <row r="16" spans="1:17" ht="15.75" outlineLevel="2" x14ac:dyDescent="0.25">
      <c r="A16" s="633"/>
      <c r="B16" s="607"/>
      <c r="C16" s="773"/>
      <c r="D16" s="281">
        <v>2017</v>
      </c>
      <c r="E16" s="282">
        <f t="shared" si="3"/>
        <v>12987.1</v>
      </c>
      <c r="F16" s="282">
        <f t="shared" si="4"/>
        <v>12987.1</v>
      </c>
      <c r="G16" s="282">
        <f t="shared" si="4"/>
        <v>0</v>
      </c>
      <c r="H16" s="282">
        <f t="shared" si="4"/>
        <v>0</v>
      </c>
      <c r="I16" s="282">
        <f t="shared" si="4"/>
        <v>0</v>
      </c>
      <c r="J16" s="775"/>
      <c r="K16" s="620"/>
    </row>
    <row r="17" spans="1:13" ht="72" customHeight="1" outlineLevel="2" x14ac:dyDescent="0.25">
      <c r="A17" s="633"/>
      <c r="B17" s="607"/>
      <c r="C17" s="773"/>
      <c r="D17" s="281">
        <v>2018</v>
      </c>
      <c r="E17" s="282">
        <f t="shared" si="3"/>
        <v>12427.8</v>
      </c>
      <c r="F17" s="282">
        <f t="shared" si="4"/>
        <v>12427.8</v>
      </c>
      <c r="G17" s="282">
        <f t="shared" si="4"/>
        <v>0</v>
      </c>
      <c r="H17" s="282">
        <f t="shared" si="4"/>
        <v>0</v>
      </c>
      <c r="I17" s="282">
        <f t="shared" si="4"/>
        <v>0</v>
      </c>
      <c r="J17" s="776"/>
      <c r="K17" s="620"/>
    </row>
    <row r="18" spans="1:13" ht="31.5" customHeight="1" outlineLevel="2" x14ac:dyDescent="0.25">
      <c r="A18" s="748" t="s">
        <v>36</v>
      </c>
      <c r="B18" s="777" t="str">
        <f>'10. План 2014-2020'!B30</f>
        <v xml:space="preserve">Основное мероприятие 1. Совершенствование и модернизация аппаратного и программного обеспечения информационно-вычислительной сети исполнительных органов государственной власти </v>
      </c>
      <c r="C18" s="778" t="str">
        <f>'10. План 2014-2020'!C30</f>
        <v>2014-2020</v>
      </c>
      <c r="D18" s="272" t="s">
        <v>23</v>
      </c>
      <c r="E18" s="287">
        <f>SUM(F18:I18)</f>
        <v>36356.899999999994</v>
      </c>
      <c r="F18" s="287">
        <f>SUM(F19:F21)</f>
        <v>36356.899999999994</v>
      </c>
      <c r="G18" s="287">
        <f>SUM(G19:G21)</f>
        <v>0</v>
      </c>
      <c r="H18" s="287">
        <f>SUM(H19:H21)</f>
        <v>0</v>
      </c>
      <c r="I18" s="287">
        <f>SUM(I19:I21)</f>
        <v>0</v>
      </c>
      <c r="J18" s="779" t="str">
        <f>'10. План 2014-2020'!J30</f>
        <v>Доступность государственных информационных систем, включенных в информационно-вычислительную сеть исполнительных органов государственной власти Мурманской области</v>
      </c>
      <c r="K18" s="618" t="str">
        <f>'10. План 2014-2020'!K30</f>
        <v>Комитет по развитию информационных технологий и связи Мурманской области</v>
      </c>
      <c r="M18" s="63"/>
    </row>
    <row r="19" spans="1:13" ht="24.75" customHeight="1" outlineLevel="3" x14ac:dyDescent="0.25">
      <c r="A19" s="749"/>
      <c r="B19" s="707"/>
      <c r="C19" s="778"/>
      <c r="D19" s="275">
        <v>2016</v>
      </c>
      <c r="E19" s="276">
        <f t="shared" si="3"/>
        <v>16122</v>
      </c>
      <c r="F19" s="276">
        <f t="shared" ref="F19:I21" si="5">F23+F27+F31</f>
        <v>16122</v>
      </c>
      <c r="G19" s="276">
        <f t="shared" si="5"/>
        <v>0</v>
      </c>
      <c r="H19" s="276">
        <f t="shared" si="5"/>
        <v>0</v>
      </c>
      <c r="I19" s="276">
        <f t="shared" si="5"/>
        <v>0</v>
      </c>
      <c r="J19" s="780"/>
      <c r="K19" s="620"/>
    </row>
    <row r="20" spans="1:13" ht="24.75" customHeight="1" outlineLevel="3" x14ac:dyDescent="0.25">
      <c r="A20" s="749"/>
      <c r="B20" s="707"/>
      <c r="C20" s="778"/>
      <c r="D20" s="275">
        <v>2017</v>
      </c>
      <c r="E20" s="276">
        <f t="shared" si="3"/>
        <v>10397.1</v>
      </c>
      <c r="F20" s="276">
        <f t="shared" si="5"/>
        <v>10397.1</v>
      </c>
      <c r="G20" s="276">
        <f t="shared" si="5"/>
        <v>0</v>
      </c>
      <c r="H20" s="276">
        <f t="shared" si="5"/>
        <v>0</v>
      </c>
      <c r="I20" s="276">
        <f t="shared" si="5"/>
        <v>0</v>
      </c>
      <c r="J20" s="780"/>
      <c r="K20" s="620"/>
    </row>
    <row r="21" spans="1:13" ht="28.5" customHeight="1" outlineLevel="3" x14ac:dyDescent="0.25">
      <c r="A21" s="749"/>
      <c r="B21" s="707"/>
      <c r="C21" s="778"/>
      <c r="D21" s="275">
        <v>2018</v>
      </c>
      <c r="E21" s="276">
        <f t="shared" si="3"/>
        <v>9837.7999999999993</v>
      </c>
      <c r="F21" s="276">
        <f t="shared" si="5"/>
        <v>9837.7999999999993</v>
      </c>
      <c r="G21" s="276">
        <f t="shared" si="5"/>
        <v>0</v>
      </c>
      <c r="H21" s="276">
        <f t="shared" si="5"/>
        <v>0</v>
      </c>
      <c r="I21" s="276">
        <f t="shared" si="5"/>
        <v>0</v>
      </c>
      <c r="J21" s="781"/>
      <c r="K21" s="620"/>
    </row>
    <row r="22" spans="1:13" ht="31.5" customHeight="1" outlineLevel="3" x14ac:dyDescent="0.25">
      <c r="A22" s="739" t="s">
        <v>95</v>
      </c>
      <c r="B22" s="756" t="str">
        <f>'10. План 2014-2020'!B38</f>
        <v>Модернизация информационно-вычислительной сети исполнительных органов государственной власти Мурманской области</v>
      </c>
      <c r="C22" s="782" t="str">
        <f>'10. План 2014-2020'!C38</f>
        <v>2014-2020</v>
      </c>
      <c r="D22" s="70" t="s">
        <v>23</v>
      </c>
      <c r="E22" s="179">
        <f>SUM(F22:I22)</f>
        <v>17669.599999999999</v>
      </c>
      <c r="F22" s="179">
        <f>SUM(F23:F25)</f>
        <v>17669.599999999999</v>
      </c>
      <c r="G22" s="179">
        <f>SUM(G23:G25)</f>
        <v>0</v>
      </c>
      <c r="H22" s="179">
        <f>SUM(H23:H25)</f>
        <v>0</v>
      </c>
      <c r="I22" s="179">
        <f>SUM(I23:I25)</f>
        <v>0</v>
      </c>
      <c r="J22" s="582" t="str">
        <f>'10. План 2014-2020'!J38</f>
        <v>обеспечение работоспособности ИВС ИОГВ МО, приобретение и модернизация оборудования для обеспечения оптимальных условий  эксплуатации существующих и внедремых и планируемых к внедрению информационных систем и ресурсов, необходимых для автоматизации работы сотрудников ИОГВ МО</v>
      </c>
      <c r="K22" s="618" t="str">
        <f>'10. План 2014-2020'!K38</f>
        <v>Комитет по развитию информационных технологий и связи Мурманской области</v>
      </c>
    </row>
    <row r="23" spans="1:13" ht="23.25" customHeight="1" outlineLevel="3" x14ac:dyDescent="0.25">
      <c r="A23" s="755"/>
      <c r="B23" s="757"/>
      <c r="C23" s="782"/>
      <c r="D23" s="56">
        <v>2016</v>
      </c>
      <c r="E23" s="250">
        <f t="shared" si="3"/>
        <v>9570.7999999999993</v>
      </c>
      <c r="F23" s="250">
        <f>'10. План 2014-2020'!F41</f>
        <v>9570.7999999999993</v>
      </c>
      <c r="G23" s="250">
        <v>0</v>
      </c>
      <c r="H23" s="250">
        <v>0</v>
      </c>
      <c r="I23" s="250">
        <v>0</v>
      </c>
      <c r="J23" s="672"/>
      <c r="K23" s="620"/>
      <c r="L23" s="72"/>
      <c r="M23" s="71"/>
    </row>
    <row r="24" spans="1:13" ht="27" customHeight="1" outlineLevel="3" x14ac:dyDescent="0.25">
      <c r="A24" s="755"/>
      <c r="B24" s="757"/>
      <c r="C24" s="782"/>
      <c r="D24" s="56">
        <v>2017</v>
      </c>
      <c r="E24" s="250">
        <f t="shared" si="3"/>
        <v>4173.5</v>
      </c>
      <c r="F24" s="250">
        <f>'10. План 2014-2020'!F42</f>
        <v>4173.5</v>
      </c>
      <c r="G24" s="250">
        <v>0</v>
      </c>
      <c r="H24" s="250">
        <v>0</v>
      </c>
      <c r="I24" s="250">
        <v>0</v>
      </c>
      <c r="J24" s="672"/>
      <c r="K24" s="620"/>
      <c r="L24" s="72"/>
      <c r="M24" s="71"/>
    </row>
    <row r="25" spans="1:13" ht="24.75" customHeight="1" outlineLevel="3" x14ac:dyDescent="0.25">
      <c r="A25" s="755"/>
      <c r="B25" s="757"/>
      <c r="C25" s="782"/>
      <c r="D25" s="56">
        <v>2018</v>
      </c>
      <c r="E25" s="250">
        <f t="shared" si="3"/>
        <v>3925.3</v>
      </c>
      <c r="F25" s="250">
        <f>'10. План 2014-2020'!F43</f>
        <v>3925.3</v>
      </c>
      <c r="G25" s="250">
        <v>0</v>
      </c>
      <c r="H25" s="250">
        <v>0</v>
      </c>
      <c r="I25" s="250">
        <v>0</v>
      </c>
      <c r="J25" s="672"/>
      <c r="K25" s="620"/>
      <c r="L25" s="252"/>
      <c r="M25" s="71"/>
    </row>
    <row r="26" spans="1:13" ht="17.25" customHeight="1" outlineLevel="3" x14ac:dyDescent="0.25">
      <c r="A26" s="739" t="s">
        <v>96</v>
      </c>
      <c r="B26" s="756" t="str">
        <f>'10. План 2014-2020'!B46</f>
        <v>Оказание услуг по предоставлению каналов передачи данных между исполнительными органами государственной власти Мурманской области  и доступу к сети Интернет</v>
      </c>
      <c r="C26" s="782" t="str">
        <f>'10. План 2014-2020'!C46</f>
        <v>2014-2020</v>
      </c>
      <c r="D26" s="70" t="s">
        <v>23</v>
      </c>
      <c r="E26" s="179">
        <f>SUM(F26:I26)</f>
        <v>5007.3</v>
      </c>
      <c r="F26" s="179">
        <f>SUM(F27:F29)</f>
        <v>5007.3</v>
      </c>
      <c r="G26" s="179">
        <f>SUM(G27:G29)</f>
        <v>0</v>
      </c>
      <c r="H26" s="179">
        <f>SUM(H27:H29)</f>
        <v>0</v>
      </c>
      <c r="I26" s="179">
        <f>SUM(I27:I29)</f>
        <v>0</v>
      </c>
      <c r="J26" s="582" t="str">
        <f>'10. План 2014-2020'!J46</f>
        <v>ежегодное обеспечение функционирования цифровых каналов передачи данных, используемых при организации работы информационно-вычислительной сети исполнительных органов государственной власти Мурманской области, с пропускной способностью 100 Мбит/с и более</v>
      </c>
      <c r="K26" s="618" t="str">
        <f>'10. План 2014-2020'!K46</f>
        <v>Комитет по развитию информационных технологий и связи Мурманской области</v>
      </c>
    </row>
    <row r="27" spans="1:13" ht="25.5" customHeight="1" outlineLevel="3" x14ac:dyDescent="0.25">
      <c r="A27" s="755"/>
      <c r="B27" s="757"/>
      <c r="C27" s="782"/>
      <c r="D27" s="56">
        <v>2016</v>
      </c>
      <c r="E27" s="250">
        <f t="shared" si="3"/>
        <v>1751.2</v>
      </c>
      <c r="F27" s="250">
        <f>'10. План 2014-2020'!F49</f>
        <v>1751.2</v>
      </c>
      <c r="G27" s="250">
        <v>0</v>
      </c>
      <c r="H27" s="250">
        <v>0</v>
      </c>
      <c r="I27" s="250">
        <v>0</v>
      </c>
      <c r="J27" s="672"/>
      <c r="K27" s="620"/>
    </row>
    <row r="28" spans="1:13" ht="25.5" customHeight="1" outlineLevel="3" x14ac:dyDescent="0.25">
      <c r="A28" s="755"/>
      <c r="B28" s="757"/>
      <c r="C28" s="782"/>
      <c r="D28" s="56">
        <v>2017</v>
      </c>
      <c r="E28" s="250">
        <f t="shared" si="3"/>
        <v>1663.6</v>
      </c>
      <c r="F28" s="250">
        <f>'10. План 2014-2020'!F50</f>
        <v>1663.6</v>
      </c>
      <c r="G28" s="250">
        <v>0</v>
      </c>
      <c r="H28" s="250">
        <v>0</v>
      </c>
      <c r="I28" s="250">
        <v>0</v>
      </c>
      <c r="J28" s="672"/>
      <c r="K28" s="620"/>
    </row>
    <row r="29" spans="1:13" ht="25.5" customHeight="1" outlineLevel="3" x14ac:dyDescent="0.25">
      <c r="A29" s="755"/>
      <c r="B29" s="757"/>
      <c r="C29" s="782"/>
      <c r="D29" s="56">
        <v>2018</v>
      </c>
      <c r="E29" s="250">
        <f t="shared" si="3"/>
        <v>1592.5</v>
      </c>
      <c r="F29" s="250">
        <f>'10. План 2014-2020'!F51</f>
        <v>1592.5</v>
      </c>
      <c r="G29" s="250">
        <v>0</v>
      </c>
      <c r="H29" s="250">
        <v>0</v>
      </c>
      <c r="I29" s="250">
        <v>0</v>
      </c>
      <c r="J29" s="672"/>
      <c r="K29" s="620"/>
    </row>
    <row r="30" spans="1:13" ht="36.75" customHeight="1" outlineLevel="3" x14ac:dyDescent="0.25">
      <c r="A30" s="739" t="s">
        <v>97</v>
      </c>
      <c r="B30" s="783" t="str">
        <f>'10. План 2014-2020'!B54</f>
        <v>Оказание услуг по предоставлению каналов передачи данных с муниципальными образованиями Мурманской области</v>
      </c>
      <c r="C30" s="578" t="str">
        <f>'10. План 2014-2020'!C54</f>
        <v>2014-2020</v>
      </c>
      <c r="D30" s="70" t="s">
        <v>23</v>
      </c>
      <c r="E30" s="179">
        <f>SUM(F30:I30)</f>
        <v>13680</v>
      </c>
      <c r="F30" s="179">
        <f>SUM(F31:F33)</f>
        <v>13680</v>
      </c>
      <c r="G30" s="179">
        <f>SUM(G31:G33)</f>
        <v>0</v>
      </c>
      <c r="H30" s="179">
        <f>SUM(H31:H33)</f>
        <v>0</v>
      </c>
      <c r="I30" s="179">
        <f>SUM(I31:I33)</f>
        <v>0</v>
      </c>
      <c r="J30" s="582" t="str">
        <f>'10. План 2014-2020'!J54</f>
        <v>ежегодное обеспечение функционирования цифровых каналов передачи данных с муниципальными образованиями для объединения в единое информационное пространство с использованием ресурсов информационно-вычислительной сети исполнительных органов государственной власти Мурманской области</v>
      </c>
      <c r="K30" s="578" t="str">
        <f>'10. План 2014-2020'!K54</f>
        <v>Комитет по развитию информационных технологий и связи Мурманской области</v>
      </c>
    </row>
    <row r="31" spans="1:13" ht="19.5" customHeight="1" outlineLevel="3" x14ac:dyDescent="0.25">
      <c r="A31" s="755"/>
      <c r="B31" s="784"/>
      <c r="C31" s="673"/>
      <c r="D31" s="56">
        <v>2016</v>
      </c>
      <c r="E31" s="250">
        <f t="shared" si="3"/>
        <v>4800</v>
      </c>
      <c r="F31" s="250">
        <f>'10. План 2014-2020'!F57</f>
        <v>4800</v>
      </c>
      <c r="G31" s="250">
        <v>0</v>
      </c>
      <c r="H31" s="250">
        <v>0</v>
      </c>
      <c r="I31" s="250">
        <v>0</v>
      </c>
      <c r="J31" s="672"/>
      <c r="K31" s="673"/>
    </row>
    <row r="32" spans="1:13" ht="23.25" customHeight="1" outlineLevel="3" x14ac:dyDescent="0.25">
      <c r="A32" s="755"/>
      <c r="B32" s="784"/>
      <c r="C32" s="673"/>
      <c r="D32" s="56">
        <v>2017</v>
      </c>
      <c r="E32" s="250">
        <f t="shared" si="3"/>
        <v>4560</v>
      </c>
      <c r="F32" s="250">
        <f>'10. План 2014-2020'!F58</f>
        <v>4560</v>
      </c>
      <c r="G32" s="250">
        <v>0</v>
      </c>
      <c r="H32" s="250">
        <v>0</v>
      </c>
      <c r="I32" s="250">
        <v>0</v>
      </c>
      <c r="J32" s="672"/>
      <c r="K32" s="673"/>
    </row>
    <row r="33" spans="1:13" ht="34.5" customHeight="1" outlineLevel="3" x14ac:dyDescent="0.25">
      <c r="A33" s="755"/>
      <c r="B33" s="785"/>
      <c r="C33" s="579"/>
      <c r="D33" s="56">
        <v>2018</v>
      </c>
      <c r="E33" s="250">
        <f t="shared" si="3"/>
        <v>4320</v>
      </c>
      <c r="F33" s="250">
        <f>'10. План 2014-2020'!F59</f>
        <v>4320</v>
      </c>
      <c r="G33" s="250">
        <v>0</v>
      </c>
      <c r="H33" s="250">
        <v>0</v>
      </c>
      <c r="I33" s="250">
        <v>0</v>
      </c>
      <c r="J33" s="672"/>
      <c r="K33" s="579"/>
    </row>
    <row r="34" spans="1:13" ht="23.25" customHeight="1" outlineLevel="2" x14ac:dyDescent="0.25">
      <c r="A34" s="748" t="s">
        <v>37</v>
      </c>
      <c r="B34" s="706" t="str">
        <f>'10. План 2014-2020'!B62</f>
        <v>Основное мероприятие 2. Обеспечение комплексной защиты информации в информационно-вычислительной сети исполнительных органов государственной власти  Мурманской области</v>
      </c>
      <c r="C34" s="778" t="str">
        <f>'10. План 2014-2020'!C62</f>
        <v>2014-2020</v>
      </c>
      <c r="D34" s="272" t="s">
        <v>23</v>
      </c>
      <c r="E34" s="287">
        <f>SUM(F34:I34)</f>
        <v>7770</v>
      </c>
      <c r="F34" s="287">
        <f>SUM(F35:F37)</f>
        <v>7770</v>
      </c>
      <c r="G34" s="287">
        <f>SUM(G35:G37)</f>
        <v>0</v>
      </c>
      <c r="H34" s="287">
        <f>SUM(H35:H37)</f>
        <v>0</v>
      </c>
      <c r="I34" s="287">
        <f>SUM(I35:I37)</f>
        <v>0</v>
      </c>
      <c r="J34" s="681" t="str">
        <f>'10. План 2014-2020'!J62</f>
        <v>Доля автоматизированных рабочих мест сотрудников исполнительных органов государственный власти, защищенных с использованием комплексной системы защиты информации</v>
      </c>
      <c r="K34" s="618" t="s">
        <v>218</v>
      </c>
      <c r="M34" s="63"/>
    </row>
    <row r="35" spans="1:13" ht="23.25" customHeight="1" outlineLevel="3" x14ac:dyDescent="0.25">
      <c r="A35" s="749"/>
      <c r="B35" s="707"/>
      <c r="C35" s="778"/>
      <c r="D35" s="275">
        <v>2016</v>
      </c>
      <c r="E35" s="276">
        <f t="shared" si="3"/>
        <v>2590</v>
      </c>
      <c r="F35" s="276">
        <f t="shared" ref="F35:G37" si="6">F39+F43</f>
        <v>2590</v>
      </c>
      <c r="G35" s="276">
        <f t="shared" si="6"/>
        <v>0</v>
      </c>
      <c r="H35" s="276">
        <v>0</v>
      </c>
      <c r="I35" s="276">
        <v>0</v>
      </c>
      <c r="J35" s="595"/>
      <c r="K35" s="620"/>
    </row>
    <row r="36" spans="1:13" ht="23.25" customHeight="1" outlineLevel="3" x14ac:dyDescent="0.25">
      <c r="A36" s="749"/>
      <c r="B36" s="707"/>
      <c r="C36" s="778"/>
      <c r="D36" s="275">
        <v>2017</v>
      </c>
      <c r="E36" s="276">
        <f t="shared" si="3"/>
        <v>2590</v>
      </c>
      <c r="F36" s="276">
        <f t="shared" si="6"/>
        <v>2590</v>
      </c>
      <c r="G36" s="276">
        <f t="shared" si="6"/>
        <v>0</v>
      </c>
      <c r="H36" s="276">
        <v>0</v>
      </c>
      <c r="I36" s="276">
        <v>0</v>
      </c>
      <c r="J36" s="595"/>
      <c r="K36" s="620"/>
    </row>
    <row r="37" spans="1:13" ht="23.25" customHeight="1" outlineLevel="3" x14ac:dyDescent="0.25">
      <c r="A37" s="749"/>
      <c r="B37" s="707"/>
      <c r="C37" s="778"/>
      <c r="D37" s="275">
        <v>2018</v>
      </c>
      <c r="E37" s="276">
        <f t="shared" si="3"/>
        <v>2590</v>
      </c>
      <c r="F37" s="276">
        <f t="shared" si="6"/>
        <v>2590</v>
      </c>
      <c r="G37" s="276">
        <f t="shared" si="6"/>
        <v>0</v>
      </c>
      <c r="H37" s="276">
        <v>0</v>
      </c>
      <c r="I37" s="276">
        <v>0</v>
      </c>
      <c r="J37" s="595"/>
      <c r="K37" s="620"/>
    </row>
    <row r="38" spans="1:13" ht="23.25" customHeight="1" outlineLevel="3" x14ac:dyDescent="0.25">
      <c r="A38" s="739" t="s">
        <v>170</v>
      </c>
      <c r="B38" s="786" t="str">
        <f>'10. План 2014-2020'!B73</f>
        <v>Обеспечение бесперебойного функционирования комплексной системы защиты информации и соответствия мер по обеспечению безопасности защищаемой информации нормативным требованиям</v>
      </c>
      <c r="C38" s="782" t="str">
        <f>'10. План 2014-2020'!C73</f>
        <v>2016-2020</v>
      </c>
      <c r="D38" s="70" t="s">
        <v>23</v>
      </c>
      <c r="E38" s="179">
        <f t="shared" ref="E38:E45" si="7">SUM(F38:I38)</f>
        <v>2370</v>
      </c>
      <c r="F38" s="179">
        <f>SUM(F39:F41)</f>
        <v>2370</v>
      </c>
      <c r="G38" s="179">
        <f>SUM(G39:G41)</f>
        <v>0</v>
      </c>
      <c r="H38" s="179">
        <f>SUM(H39:H41)</f>
        <v>0</v>
      </c>
      <c r="I38" s="179">
        <f>SUM(I39:I41)</f>
        <v>0</v>
      </c>
      <c r="J38" s="582" t="str">
        <f>'10. План 2014-2020'!J73</f>
        <v>проведение контрольных мероприятий для подтверждения соответствия используемых мер и средств защиты информации нормативным требованиям</v>
      </c>
      <c r="K38" s="618" t="s">
        <v>80</v>
      </c>
    </row>
    <row r="39" spans="1:13" ht="23.25" customHeight="1" outlineLevel="3" x14ac:dyDescent="0.25">
      <c r="A39" s="755"/>
      <c r="B39" s="786"/>
      <c r="C39" s="782"/>
      <c r="D39" s="56">
        <v>2016</v>
      </c>
      <c r="E39" s="250">
        <f t="shared" si="7"/>
        <v>790</v>
      </c>
      <c r="F39" s="250">
        <f>'10. План 2014-2020'!F74</f>
        <v>790</v>
      </c>
      <c r="G39" s="250">
        <v>0</v>
      </c>
      <c r="H39" s="250">
        <v>0</v>
      </c>
      <c r="I39" s="250">
        <v>0</v>
      </c>
      <c r="J39" s="586"/>
      <c r="K39" s="620"/>
    </row>
    <row r="40" spans="1:13" ht="23.25" customHeight="1" outlineLevel="3" x14ac:dyDescent="0.25">
      <c r="A40" s="755"/>
      <c r="B40" s="786"/>
      <c r="C40" s="782"/>
      <c r="D40" s="56">
        <v>2017</v>
      </c>
      <c r="E40" s="250">
        <f t="shared" si="7"/>
        <v>790</v>
      </c>
      <c r="F40" s="250">
        <f>'10. План 2014-2020'!F75</f>
        <v>790</v>
      </c>
      <c r="G40" s="250">
        <v>0</v>
      </c>
      <c r="H40" s="250">
        <v>0</v>
      </c>
      <c r="I40" s="250">
        <v>0</v>
      </c>
      <c r="J40" s="586"/>
      <c r="K40" s="620"/>
    </row>
    <row r="41" spans="1:13" ht="23.25" customHeight="1" outlineLevel="3" x14ac:dyDescent="0.25">
      <c r="A41" s="755"/>
      <c r="B41" s="786"/>
      <c r="C41" s="782"/>
      <c r="D41" s="56">
        <v>2018</v>
      </c>
      <c r="E41" s="250">
        <f t="shared" si="7"/>
        <v>790</v>
      </c>
      <c r="F41" s="250">
        <f>'10. План 2014-2020'!F76</f>
        <v>790</v>
      </c>
      <c r="G41" s="250">
        <v>0</v>
      </c>
      <c r="H41" s="250">
        <v>0</v>
      </c>
      <c r="I41" s="250">
        <v>0</v>
      </c>
      <c r="J41" s="586"/>
      <c r="K41" s="620"/>
    </row>
    <row r="42" spans="1:13" ht="23.25" customHeight="1" outlineLevel="3" x14ac:dyDescent="0.25">
      <c r="A42" s="739" t="s">
        <v>171</v>
      </c>
      <c r="B42" s="786" t="str">
        <f>'10. План 2014-2020'!B73</f>
        <v>Обеспечение бесперебойного функционирования комплексной системы защиты информации и соответствия мер по обеспечению безопасности защищаемой информации нормативным требованиям</v>
      </c>
      <c r="C42" s="782" t="str">
        <f>'10. План 2014-2020'!C73</f>
        <v>2016-2020</v>
      </c>
      <c r="D42" s="70" t="s">
        <v>23</v>
      </c>
      <c r="E42" s="179">
        <f t="shared" si="7"/>
        <v>5400</v>
      </c>
      <c r="F42" s="179">
        <f>SUM(F43:F45)</f>
        <v>5400</v>
      </c>
      <c r="G42" s="179">
        <f>SUM(G43:G45)</f>
        <v>0</v>
      </c>
      <c r="H42" s="179">
        <f>SUM(H43:H45)</f>
        <v>0</v>
      </c>
      <c r="I42" s="179">
        <f>SUM(I43:I45)</f>
        <v>0</v>
      </c>
      <c r="J42" s="582" t="str">
        <f>'10. План 2014-2020'!J79</f>
        <v>проведение мероприятий в Министерстве социального развития и сети учреждениях социальной защиты населения, направленных на  соответствия используемых мер и средств защиты информации нормативным требованиям</v>
      </c>
      <c r="K42" s="618" t="s">
        <v>296</v>
      </c>
    </row>
    <row r="43" spans="1:13" ht="23.25" customHeight="1" outlineLevel="3" x14ac:dyDescent="0.25">
      <c r="A43" s="755"/>
      <c r="B43" s="786"/>
      <c r="C43" s="782"/>
      <c r="D43" s="56">
        <v>2016</v>
      </c>
      <c r="E43" s="250">
        <f t="shared" si="7"/>
        <v>1800</v>
      </c>
      <c r="F43" s="250">
        <f>'10. План 2014-2020'!F82</f>
        <v>1800</v>
      </c>
      <c r="G43" s="250">
        <v>0</v>
      </c>
      <c r="H43" s="250">
        <v>0</v>
      </c>
      <c r="I43" s="250">
        <v>0</v>
      </c>
      <c r="J43" s="586"/>
      <c r="K43" s="620"/>
    </row>
    <row r="44" spans="1:13" ht="23.25" customHeight="1" outlineLevel="3" x14ac:dyDescent="0.25">
      <c r="A44" s="755"/>
      <c r="B44" s="786"/>
      <c r="C44" s="782"/>
      <c r="D44" s="56">
        <v>2017</v>
      </c>
      <c r="E44" s="250">
        <f t="shared" si="7"/>
        <v>1800</v>
      </c>
      <c r="F44" s="250">
        <f>'10. План 2014-2020'!F83</f>
        <v>1800</v>
      </c>
      <c r="G44" s="250">
        <v>0</v>
      </c>
      <c r="H44" s="250">
        <v>0</v>
      </c>
      <c r="I44" s="250">
        <v>0</v>
      </c>
      <c r="J44" s="586"/>
      <c r="K44" s="620"/>
    </row>
    <row r="45" spans="1:13" ht="23.25" customHeight="1" outlineLevel="3" x14ac:dyDescent="0.25">
      <c r="A45" s="755"/>
      <c r="B45" s="786"/>
      <c r="C45" s="782"/>
      <c r="D45" s="56">
        <v>2018</v>
      </c>
      <c r="E45" s="250">
        <f t="shared" si="7"/>
        <v>1800</v>
      </c>
      <c r="F45" s="250">
        <f>'10. План 2014-2020'!F84</f>
        <v>1800</v>
      </c>
      <c r="G45" s="250">
        <v>0</v>
      </c>
      <c r="H45" s="250">
        <v>0</v>
      </c>
      <c r="I45" s="250">
        <v>0</v>
      </c>
      <c r="J45" s="586"/>
      <c r="K45" s="620"/>
    </row>
    <row r="46" spans="1:13" ht="53.25" customHeight="1" outlineLevel="1" x14ac:dyDescent="0.25">
      <c r="A46" s="632" t="s">
        <v>25</v>
      </c>
      <c r="B46" s="606" t="str">
        <f>'10. План 2014-2020'!B87</f>
        <v>Задача 1.2. Развитие архитектуры электронного правительства</v>
      </c>
      <c r="C46" s="773" t="str">
        <f>'10. План 2014-2020'!C87</f>
        <v>2014-2020</v>
      </c>
      <c r="D46" s="279" t="s">
        <v>23</v>
      </c>
      <c r="E46" s="288">
        <f>SUM(F46:I46)</f>
        <v>174628.9</v>
      </c>
      <c r="F46" s="288">
        <f t="shared" ref="F46:I49" si="8">F50</f>
        <v>174628.9</v>
      </c>
      <c r="G46" s="288">
        <f t="shared" si="8"/>
        <v>0</v>
      </c>
      <c r="H46" s="288">
        <f t="shared" si="8"/>
        <v>0</v>
      </c>
      <c r="I46" s="288">
        <f t="shared" si="8"/>
        <v>0</v>
      </c>
      <c r="J46" s="774" t="s">
        <v>393</v>
      </c>
      <c r="K46" s="622" t="s">
        <v>347</v>
      </c>
    </row>
    <row r="47" spans="1:13" ht="28.5" customHeight="1" outlineLevel="2" x14ac:dyDescent="0.25">
      <c r="A47" s="633"/>
      <c r="B47" s="607"/>
      <c r="C47" s="773"/>
      <c r="D47" s="281">
        <v>2016</v>
      </c>
      <c r="E47" s="282">
        <f t="shared" ref="E47:E49" si="9">SUM(F47:I47)</f>
        <v>60735.6</v>
      </c>
      <c r="F47" s="282">
        <f t="shared" si="8"/>
        <v>60735.6</v>
      </c>
      <c r="G47" s="282">
        <f t="shared" si="8"/>
        <v>0</v>
      </c>
      <c r="H47" s="282">
        <f t="shared" si="8"/>
        <v>0</v>
      </c>
      <c r="I47" s="282">
        <f t="shared" si="8"/>
        <v>0</v>
      </c>
      <c r="J47" s="775"/>
      <c r="K47" s="623"/>
    </row>
    <row r="48" spans="1:13" ht="30.75" customHeight="1" outlineLevel="2" x14ac:dyDescent="0.25">
      <c r="A48" s="633"/>
      <c r="B48" s="607"/>
      <c r="C48" s="773"/>
      <c r="D48" s="281">
        <v>2017</v>
      </c>
      <c r="E48" s="282">
        <f t="shared" si="9"/>
        <v>57820.9</v>
      </c>
      <c r="F48" s="282">
        <f t="shared" si="8"/>
        <v>57820.9</v>
      </c>
      <c r="G48" s="282">
        <f t="shared" si="8"/>
        <v>0</v>
      </c>
      <c r="H48" s="282">
        <f t="shared" si="8"/>
        <v>0</v>
      </c>
      <c r="I48" s="282">
        <f t="shared" si="8"/>
        <v>0</v>
      </c>
      <c r="J48" s="775"/>
      <c r="K48" s="623"/>
    </row>
    <row r="49" spans="1:13" ht="31.5" customHeight="1" outlineLevel="2" x14ac:dyDescent="0.25">
      <c r="A49" s="633"/>
      <c r="B49" s="607"/>
      <c r="C49" s="773"/>
      <c r="D49" s="281">
        <v>2018</v>
      </c>
      <c r="E49" s="282">
        <f t="shared" si="9"/>
        <v>56072.399999999994</v>
      </c>
      <c r="F49" s="282">
        <f t="shared" si="8"/>
        <v>56072.399999999994</v>
      </c>
      <c r="G49" s="282">
        <f t="shared" si="8"/>
        <v>0</v>
      </c>
      <c r="H49" s="282">
        <f t="shared" si="8"/>
        <v>0</v>
      </c>
      <c r="I49" s="282">
        <f t="shared" si="8"/>
        <v>0</v>
      </c>
      <c r="J49" s="776"/>
      <c r="K49" s="623"/>
    </row>
    <row r="50" spans="1:13" ht="15.75" customHeight="1" outlineLevel="2" x14ac:dyDescent="0.25">
      <c r="A50" s="748" t="s">
        <v>172</v>
      </c>
      <c r="B50" s="706" t="str">
        <f>'10. План 2014-2020'!B95</f>
        <v xml:space="preserve">Основное мероприятие 3. Развитие инфокоммуникационных компонентов электронного правительства </v>
      </c>
      <c r="C50" s="708" t="str">
        <f>'10. План 2014-2020'!C95</f>
        <v>2014-2020</v>
      </c>
      <c r="D50" s="272" t="s">
        <v>23</v>
      </c>
      <c r="E50" s="287">
        <f>SUM(F50:I50)</f>
        <v>174628.9</v>
      </c>
      <c r="F50" s="287">
        <f>SUM(F51:F53)</f>
        <v>174628.9</v>
      </c>
      <c r="G50" s="287">
        <f>SUM(G51:G53)</f>
        <v>0</v>
      </c>
      <c r="H50" s="287">
        <f>SUM(H51:H53)</f>
        <v>0</v>
      </c>
      <c r="I50" s="287">
        <f>SUM(I51:I53)</f>
        <v>0</v>
      </c>
      <c r="J50" s="681" t="str">
        <f>'10. План 2014-2020'!J95</f>
        <v>Доля населения, удовлетворённая информационной открытостью деятельности исполнительных органов государственной власти Мурманской области
Доступность государственных информационных систем, включенных в информационно-вычислительную сеть исполнительных органов государственной власти Мурманской области</v>
      </c>
      <c r="K50" s="708" t="str">
        <f>'10. План 2014-2020'!K95</f>
        <v>Комитет по развитию информационных технологий и связи Мурманской области, Министерство образования и науки Мурманской области, Министерство социального развития Мурманской области, Министерство юстиции  Мурманской области, Министерство строительства и территориального развития Мурманской области</v>
      </c>
    </row>
    <row r="51" spans="1:13" ht="15.75" customHeight="1" outlineLevel="3" x14ac:dyDescent="0.25">
      <c r="A51" s="749"/>
      <c r="B51" s="707"/>
      <c r="C51" s="709"/>
      <c r="D51" s="275">
        <v>2016</v>
      </c>
      <c r="E51" s="276">
        <f t="shared" ref="E51:E53" si="10">SUM(F51:I51)</f>
        <v>60735.6</v>
      </c>
      <c r="F51" s="276">
        <f>F55+F59+F63+F67+F71+F75+F79+F83+F87</f>
        <v>60735.6</v>
      </c>
      <c r="G51" s="276"/>
      <c r="H51" s="276">
        <f>H55+H59+H63+H67+H71+H75+H79+H83+H87</f>
        <v>0</v>
      </c>
      <c r="I51" s="276">
        <f>I55+I59+I63+I67+I71+I75+I79+I83+I87</f>
        <v>0</v>
      </c>
      <c r="J51" s="595"/>
      <c r="K51" s="709"/>
      <c r="M51" s="63"/>
    </row>
    <row r="52" spans="1:13" ht="15.75" customHeight="1" outlineLevel="3" x14ac:dyDescent="0.25">
      <c r="A52" s="749"/>
      <c r="B52" s="707"/>
      <c r="C52" s="709"/>
      <c r="D52" s="275">
        <v>2017</v>
      </c>
      <c r="E52" s="276">
        <f t="shared" si="10"/>
        <v>57820.9</v>
      </c>
      <c r="F52" s="276">
        <f>F56+F60+F64+F68+F72+F76+F80+F84+F88</f>
        <v>57820.9</v>
      </c>
      <c r="G52" s="276">
        <f t="shared" ref="G52:I53" si="11">G56+G60+G64+G68+G72+G76+G80+G84+G88+G148+G152</f>
        <v>0</v>
      </c>
      <c r="H52" s="276">
        <f t="shared" si="11"/>
        <v>0</v>
      </c>
      <c r="I52" s="276">
        <f t="shared" si="11"/>
        <v>0</v>
      </c>
      <c r="J52" s="595"/>
      <c r="K52" s="709"/>
    </row>
    <row r="53" spans="1:13" ht="93" customHeight="1" outlineLevel="3" x14ac:dyDescent="0.25">
      <c r="A53" s="749"/>
      <c r="B53" s="751"/>
      <c r="C53" s="709"/>
      <c r="D53" s="275">
        <v>2018</v>
      </c>
      <c r="E53" s="276">
        <f t="shared" si="10"/>
        <v>56072.399999999994</v>
      </c>
      <c r="F53" s="276">
        <f>F57+F61+F65+F69+F73+F77+F81+F85+F89</f>
        <v>56072.399999999994</v>
      </c>
      <c r="G53" s="276">
        <f t="shared" si="11"/>
        <v>0</v>
      </c>
      <c r="H53" s="276">
        <f t="shared" si="11"/>
        <v>0</v>
      </c>
      <c r="I53" s="276">
        <f t="shared" si="11"/>
        <v>0</v>
      </c>
      <c r="J53" s="595"/>
      <c r="K53" s="709"/>
    </row>
    <row r="54" spans="1:13" ht="32.25" customHeight="1" outlineLevel="3" x14ac:dyDescent="0.25">
      <c r="A54" s="739" t="s">
        <v>173</v>
      </c>
      <c r="B54" s="756" t="str">
        <f>'10. План 2014-2020'!B103</f>
        <v>Развитие и сопровождение системы официальных интернет-ресурсов исполнительных органов государственной власти  Мурманской области</v>
      </c>
      <c r="C54" s="759" t="str">
        <f>'10. План 2014-2020'!C103</f>
        <v>2014-2020</v>
      </c>
      <c r="D54" s="70" t="s">
        <v>23</v>
      </c>
      <c r="E54" s="179">
        <f>SUM(F54:I54)</f>
        <v>3745.6</v>
      </c>
      <c r="F54" s="179">
        <f>SUM(F55:F57)</f>
        <v>3745.6</v>
      </c>
      <c r="G54" s="179">
        <f>SUM(G55:G57)</f>
        <v>0</v>
      </c>
      <c r="H54" s="179">
        <f>SUM(H55:H57)</f>
        <v>0</v>
      </c>
      <c r="I54" s="179">
        <f>SUM(I55:I57)</f>
        <v>0</v>
      </c>
      <c r="J54" s="582" t="str">
        <f>'10. План 2014-2020'!J103</f>
        <v>техническая поддержка и сопровождение системы официальных интернет-ресурсов ИОГВ Мурманской области, формирования централизованной системы управления контентом официальных и тематических интернет-ресурсов, ежегодное продление лицензии системы управления контентом, доработка системы в соответствие с требованиями федерального законодательства, внедрение интернет-сервисов повышающих открытость ИОГВ</v>
      </c>
      <c r="K54" s="759" t="str">
        <f>'10. План 2014-2020'!K103</f>
        <v>Комитет по развитию информационных технологий и связи Мурманской области</v>
      </c>
    </row>
    <row r="55" spans="1:13" ht="29.25" customHeight="1" outlineLevel="3" x14ac:dyDescent="0.25">
      <c r="A55" s="755"/>
      <c r="B55" s="757"/>
      <c r="C55" s="760"/>
      <c r="D55" s="56">
        <v>2016</v>
      </c>
      <c r="E55" s="250">
        <f t="shared" ref="E55:E61" si="12">SUM(F55:I55)</f>
        <v>1302.5999999999999</v>
      </c>
      <c r="F55" s="250">
        <f>'10. План 2014-2020'!F106</f>
        <v>1302.5999999999999</v>
      </c>
      <c r="G55" s="250">
        <v>0</v>
      </c>
      <c r="H55" s="250">
        <v>0</v>
      </c>
      <c r="I55" s="250">
        <v>0</v>
      </c>
      <c r="J55" s="672"/>
      <c r="K55" s="760"/>
      <c r="M55" s="68"/>
    </row>
    <row r="56" spans="1:13" ht="39.75" customHeight="1" outlineLevel="3" x14ac:dyDescent="0.25">
      <c r="A56" s="755"/>
      <c r="B56" s="757"/>
      <c r="C56" s="760"/>
      <c r="D56" s="56">
        <v>2017</v>
      </c>
      <c r="E56" s="250">
        <f t="shared" si="12"/>
        <v>1243</v>
      </c>
      <c r="F56" s="250">
        <f>'10. План 2014-2020'!F107</f>
        <v>1243</v>
      </c>
      <c r="G56" s="250">
        <v>0</v>
      </c>
      <c r="H56" s="250">
        <v>0</v>
      </c>
      <c r="I56" s="250">
        <v>0</v>
      </c>
      <c r="J56" s="672"/>
      <c r="K56" s="760"/>
    </row>
    <row r="57" spans="1:13" ht="28.5" customHeight="1" outlineLevel="3" x14ac:dyDescent="0.25">
      <c r="A57" s="755"/>
      <c r="B57" s="757"/>
      <c r="C57" s="760"/>
      <c r="D57" s="56">
        <v>2018</v>
      </c>
      <c r="E57" s="250">
        <f t="shared" si="12"/>
        <v>1200</v>
      </c>
      <c r="F57" s="250">
        <f>'10. План 2014-2020'!F108</f>
        <v>1200</v>
      </c>
      <c r="G57" s="250">
        <v>0</v>
      </c>
      <c r="H57" s="250">
        <v>0</v>
      </c>
      <c r="I57" s="250">
        <v>0</v>
      </c>
      <c r="J57" s="672"/>
      <c r="K57" s="760"/>
    </row>
    <row r="58" spans="1:13" ht="15.75" customHeight="1" outlineLevel="3" x14ac:dyDescent="0.25">
      <c r="A58" s="739" t="s">
        <v>174</v>
      </c>
      <c r="B58" s="756" t="str">
        <f>'10. План 2014-2020'!B111</f>
        <v>Предоставление доступа исполнительным органам государственной власти Мурманской области к справочно-правовой и статистической информации</v>
      </c>
      <c r="C58" s="759" t="str">
        <f>'10. План 2014-2020'!C111</f>
        <v>2014-2020</v>
      </c>
      <c r="D58" s="70" t="s">
        <v>23</v>
      </c>
      <c r="E58" s="179">
        <f>SUM(F58:I58)</f>
        <v>7435.1</v>
      </c>
      <c r="F58" s="179">
        <f>SUM(F59:F61)</f>
        <v>7435.1</v>
      </c>
      <c r="G58" s="179">
        <f>SUM(G59:G61)</f>
        <v>0</v>
      </c>
      <c r="H58" s="179">
        <f>SUM(H59:H61)</f>
        <v>0</v>
      </c>
      <c r="I58" s="179">
        <f>SUM(I59:I61)</f>
        <v>0</v>
      </c>
      <c r="J58" s="582" t="str">
        <f>'10. План 2014-2020'!J111</f>
        <v>обеспечение ИОГВ Мурманской области ежедневно обновляемыми базами справочно-правовой информации с использованием экземпляров справочно-правовой системы, обеспечение ИОГВ платными информационно-статистическими материалами, характеризующими социально-экономическое положение Мурманской области</v>
      </c>
      <c r="K58" s="759" t="str">
        <f>'10. План 2014-2020'!K111</f>
        <v>Комитет по развитию информационных технологий и связи Мурманской области</v>
      </c>
    </row>
    <row r="59" spans="1:13" ht="26.25" customHeight="1" outlineLevel="3" x14ac:dyDescent="0.25">
      <c r="A59" s="755"/>
      <c r="B59" s="757"/>
      <c r="C59" s="760"/>
      <c r="D59" s="56">
        <v>2016</v>
      </c>
      <c r="E59" s="250">
        <f t="shared" si="12"/>
        <v>2370</v>
      </c>
      <c r="F59" s="250">
        <f>'10. План 2014-2020'!F114</f>
        <v>2370</v>
      </c>
      <c r="G59" s="250">
        <v>0</v>
      </c>
      <c r="H59" s="250">
        <v>0</v>
      </c>
      <c r="I59" s="250">
        <v>0</v>
      </c>
      <c r="J59" s="672"/>
      <c r="K59" s="760"/>
    </row>
    <row r="60" spans="1:13" ht="30" customHeight="1" outlineLevel="3" x14ac:dyDescent="0.25">
      <c r="A60" s="755"/>
      <c r="B60" s="757"/>
      <c r="C60" s="760"/>
      <c r="D60" s="56">
        <v>2017</v>
      </c>
      <c r="E60" s="250">
        <f t="shared" si="12"/>
        <v>2550</v>
      </c>
      <c r="F60" s="250">
        <f>'10. План 2014-2020'!F115</f>
        <v>2550</v>
      </c>
      <c r="G60" s="250">
        <v>0</v>
      </c>
      <c r="H60" s="250">
        <v>0</v>
      </c>
      <c r="I60" s="250">
        <v>0</v>
      </c>
      <c r="J60" s="672"/>
      <c r="K60" s="760"/>
    </row>
    <row r="61" spans="1:13" ht="45.75" customHeight="1" outlineLevel="3" x14ac:dyDescent="0.25">
      <c r="A61" s="755"/>
      <c r="B61" s="757"/>
      <c r="C61" s="760"/>
      <c r="D61" s="56">
        <v>2018</v>
      </c>
      <c r="E61" s="250">
        <f t="shared" si="12"/>
        <v>2515.1</v>
      </c>
      <c r="F61" s="250">
        <f>'10. План 2014-2020'!F116</f>
        <v>2515.1</v>
      </c>
      <c r="G61" s="250">
        <v>0</v>
      </c>
      <c r="H61" s="250">
        <v>0</v>
      </c>
      <c r="I61" s="250">
        <v>0</v>
      </c>
      <c r="J61" s="672"/>
      <c r="K61" s="760"/>
    </row>
    <row r="62" spans="1:13" ht="36" customHeight="1" outlineLevel="3" x14ac:dyDescent="0.25">
      <c r="A62" s="739" t="s">
        <v>175</v>
      </c>
      <c r="B62" s="756" t="str">
        <f>'10. План 2014-2020'!B119</f>
        <v>Перевод государственных и муниципальных услуг в электронный вид, включая развитие системы межведомственного электронного взаимодействия для обмена сведениями</v>
      </c>
      <c r="C62" s="759" t="str">
        <f>'10. План 2014-2020'!C119</f>
        <v>2014-2020</v>
      </c>
      <c r="D62" s="70" t="s">
        <v>23</v>
      </c>
      <c r="E62" s="179">
        <f>SUM(F62:I62)</f>
        <v>62463.5</v>
      </c>
      <c r="F62" s="179">
        <f>SUM(F63:F65)</f>
        <v>62463.5</v>
      </c>
      <c r="G62" s="179">
        <f>SUM(G63:G65)</f>
        <v>0</v>
      </c>
      <c r="H62" s="179">
        <f>SUM(H63:H65)</f>
        <v>0</v>
      </c>
      <c r="I62" s="179">
        <f>SUM(I63:I65)</f>
        <v>0</v>
      </c>
      <c r="J62" s="695" t="str">
        <f>'10. План 2014-2020'!J119</f>
        <v>перевод государственных услуг в электронный вид, модернизация базовых информационых ресурсов, обеспечивающих межведомственое взаимодействие</v>
      </c>
      <c r="K62" s="759" t="str">
        <f>'10. План 2014-2020'!K119</f>
        <v>Комитет по развитию информационных технологий и связи Мурманской области</v>
      </c>
    </row>
    <row r="63" spans="1:13" ht="15.75" customHeight="1" outlineLevel="3" x14ac:dyDescent="0.25">
      <c r="A63" s="755"/>
      <c r="B63" s="757"/>
      <c r="C63" s="760"/>
      <c r="D63" s="56">
        <v>2016</v>
      </c>
      <c r="E63" s="250">
        <f t="shared" ref="E63:E89" si="13">SUM(F63:I63)</f>
        <v>21897.8</v>
      </c>
      <c r="F63" s="250">
        <f>'10. План 2014-2020'!F122</f>
        <v>21897.8</v>
      </c>
      <c r="G63" s="250">
        <v>0</v>
      </c>
      <c r="H63" s="250">
        <v>0</v>
      </c>
      <c r="I63" s="250">
        <v>0</v>
      </c>
      <c r="J63" s="696"/>
      <c r="K63" s="760"/>
    </row>
    <row r="64" spans="1:13" ht="15.75" customHeight="1" outlineLevel="3" x14ac:dyDescent="0.25">
      <c r="A64" s="755"/>
      <c r="B64" s="757"/>
      <c r="C64" s="760"/>
      <c r="D64" s="56">
        <v>2017</v>
      </c>
      <c r="E64" s="250">
        <f t="shared" si="13"/>
        <v>20802.900000000001</v>
      </c>
      <c r="F64" s="250">
        <f>'10. План 2014-2020'!F123</f>
        <v>20802.900000000001</v>
      </c>
      <c r="G64" s="250">
        <v>0</v>
      </c>
      <c r="H64" s="250">
        <v>0</v>
      </c>
      <c r="I64" s="250">
        <v>0</v>
      </c>
      <c r="J64" s="696"/>
      <c r="K64" s="760"/>
    </row>
    <row r="65" spans="1:11" ht="15.75" customHeight="1" outlineLevel="3" x14ac:dyDescent="0.25">
      <c r="A65" s="755"/>
      <c r="B65" s="757"/>
      <c r="C65" s="760"/>
      <c r="D65" s="56">
        <v>2018</v>
      </c>
      <c r="E65" s="250">
        <f t="shared" si="13"/>
        <v>19762.8</v>
      </c>
      <c r="F65" s="250">
        <f>'10. План 2014-2020'!F124</f>
        <v>19762.8</v>
      </c>
      <c r="G65" s="250">
        <v>0</v>
      </c>
      <c r="H65" s="250">
        <v>0</v>
      </c>
      <c r="I65" s="250">
        <v>0</v>
      </c>
      <c r="J65" s="696"/>
      <c r="K65" s="760"/>
    </row>
    <row r="66" spans="1:11" ht="48.75" customHeight="1" outlineLevel="3" x14ac:dyDescent="0.25">
      <c r="A66" s="739" t="s">
        <v>176</v>
      </c>
      <c r="B66" s="756" t="str">
        <f>'10. План 2014-2020'!B127</f>
        <v>Модернизация, эксплуатация  и сопровождение  автоматизированных информационных систем для предоставления государственных и муниципальных услуг в сфере образования и науки в электронном виде</v>
      </c>
      <c r="C66" s="759" t="str">
        <f>'10. План 2014-2020'!C127</f>
        <v>2014-2020</v>
      </c>
      <c r="D66" s="70" t="s">
        <v>23</v>
      </c>
      <c r="E66" s="179">
        <f>SUM(F66:I66)</f>
        <v>51401.299999999996</v>
      </c>
      <c r="F66" s="179">
        <f>SUM(F67:F69)</f>
        <v>51401.299999999996</v>
      </c>
      <c r="G66" s="179">
        <f>SUM(G67:G69)</f>
        <v>0</v>
      </c>
      <c r="H66" s="179">
        <f>SUM(H67:H69)</f>
        <v>0</v>
      </c>
      <c r="I66" s="179">
        <f>SUM(I67:I69)</f>
        <v>0</v>
      </c>
      <c r="J66" s="671" t="str">
        <f>'10. План 2014-2020'!J127</f>
        <v>эксплуатация и сопровождение автоматизированных информационных систем "Электронный детский сад","Электронная кола","Дополнительное образование"; перевод образовательных услуг в электронный вид;
модернизация, эксплуатация и сопровождение регионального сегмента единой федеральной межведомственной системы учета контингента обучающихся по основным образовательным программам и дополнительным общеобразовательным программам в Мурманской области, включая интеграцию с федеральным сегментом</v>
      </c>
      <c r="K66" s="759" t="str">
        <f>'10. План 2014-2020'!K127</f>
        <v>Министерство образования и науки Мурманской области;
ГАОУ МО СПО "МКЭИТ"</v>
      </c>
    </row>
    <row r="67" spans="1:11" ht="34.5" customHeight="1" outlineLevel="3" x14ac:dyDescent="0.25">
      <c r="A67" s="755"/>
      <c r="B67" s="757"/>
      <c r="C67" s="760"/>
      <c r="D67" s="56">
        <v>2016</v>
      </c>
      <c r="E67" s="250">
        <f t="shared" si="13"/>
        <v>17797.099999999999</v>
      </c>
      <c r="F67" s="76">
        <f>'10. План 2014-2020'!F130</f>
        <v>17797.099999999999</v>
      </c>
      <c r="G67" s="250">
        <v>0</v>
      </c>
      <c r="H67" s="250">
        <v>0</v>
      </c>
      <c r="I67" s="250">
        <v>0</v>
      </c>
      <c r="J67" s="672"/>
      <c r="K67" s="760"/>
    </row>
    <row r="68" spans="1:11" ht="42.75" customHeight="1" outlineLevel="3" x14ac:dyDescent="0.25">
      <c r="A68" s="755"/>
      <c r="B68" s="757"/>
      <c r="C68" s="760"/>
      <c r="D68" s="56">
        <v>2017</v>
      </c>
      <c r="E68" s="250">
        <f t="shared" si="13"/>
        <v>16802.099999999999</v>
      </c>
      <c r="F68" s="76">
        <f>'10. План 2014-2020'!F131</f>
        <v>16802.099999999999</v>
      </c>
      <c r="G68" s="250">
        <v>0</v>
      </c>
      <c r="H68" s="250">
        <v>0</v>
      </c>
      <c r="I68" s="250">
        <v>0</v>
      </c>
      <c r="J68" s="672"/>
      <c r="K68" s="760"/>
    </row>
    <row r="69" spans="1:11" ht="42" customHeight="1" outlineLevel="3" x14ac:dyDescent="0.25">
      <c r="A69" s="755"/>
      <c r="B69" s="757"/>
      <c r="C69" s="760"/>
      <c r="D69" s="56">
        <v>2018</v>
      </c>
      <c r="E69" s="250">
        <f t="shared" si="13"/>
        <v>16802.099999999999</v>
      </c>
      <c r="F69" s="76">
        <f>'10. План 2014-2020'!F132</f>
        <v>16802.099999999999</v>
      </c>
      <c r="G69" s="250">
        <v>0</v>
      </c>
      <c r="H69" s="250">
        <v>0</v>
      </c>
      <c r="I69" s="250">
        <v>0</v>
      </c>
      <c r="J69" s="672"/>
      <c r="K69" s="760"/>
    </row>
    <row r="70" spans="1:11" ht="15.75" customHeight="1" outlineLevel="3" x14ac:dyDescent="0.25">
      <c r="A70" s="739" t="s">
        <v>177</v>
      </c>
      <c r="B70" s="756" t="str">
        <f>'10. План 2014-2020'!B135</f>
        <v>Развитие и сопровождение единой автоматизированной информационной системы ЗАГС Мурманской области (АИС ЗАГС)</v>
      </c>
      <c r="C70" s="759" t="str">
        <f>'10. План 2014-2020'!C135</f>
        <v>2014-2020</v>
      </c>
      <c r="D70" s="70" t="s">
        <v>23</v>
      </c>
      <c r="E70" s="179">
        <f>SUM(F70:I70)</f>
        <v>7970.7999999999993</v>
      </c>
      <c r="F70" s="179">
        <f>SUM(F71:F73)</f>
        <v>7970.7999999999993</v>
      </c>
      <c r="G70" s="179">
        <f>SUM(G71:G73)</f>
        <v>0</v>
      </c>
      <c r="H70" s="179">
        <f>SUM(H71:H73)</f>
        <v>0</v>
      </c>
      <c r="I70" s="179">
        <f>SUM(I71:I73)</f>
        <v>0</v>
      </c>
      <c r="J70" s="582" t="str">
        <f>'10. План 2014-2020'!J135</f>
        <v xml:space="preserve">эксплуатация и сопровождение программного обеспечения единой автоматизированной информационной системы ЗАГС Мурманской области, в том числе приобретение услуг по предоставлению и поддержке цифровых каналов передачи данных, услуг по техническому сопровождению защищенной сети, аттестация ЕАИС ЗАГС </v>
      </c>
      <c r="K70" s="759" t="str">
        <f>'10. План 2014-2020'!K135</f>
        <v>Министерство юстиции  Мурманской области</v>
      </c>
    </row>
    <row r="71" spans="1:11" ht="15.75" customHeight="1" outlineLevel="3" x14ac:dyDescent="0.25">
      <c r="A71" s="755"/>
      <c r="B71" s="757"/>
      <c r="C71" s="760"/>
      <c r="D71" s="56">
        <v>2016</v>
      </c>
      <c r="E71" s="250">
        <f t="shared" si="13"/>
        <v>2709.6</v>
      </c>
      <c r="F71" s="250">
        <f>'10. План 2014-2020'!F138</f>
        <v>2709.6</v>
      </c>
      <c r="G71" s="250">
        <v>0</v>
      </c>
      <c r="H71" s="250">
        <v>0</v>
      </c>
      <c r="I71" s="250">
        <v>0</v>
      </c>
      <c r="J71" s="672"/>
      <c r="K71" s="760"/>
    </row>
    <row r="72" spans="1:11" ht="15.75" customHeight="1" outlineLevel="3" x14ac:dyDescent="0.25">
      <c r="A72" s="755"/>
      <c r="B72" s="757"/>
      <c r="C72" s="760"/>
      <c r="D72" s="56">
        <v>2017</v>
      </c>
      <c r="E72" s="250">
        <f t="shared" si="13"/>
        <v>2630.6</v>
      </c>
      <c r="F72" s="250">
        <f>'10. План 2014-2020'!F139</f>
        <v>2630.6</v>
      </c>
      <c r="G72" s="250">
        <v>0</v>
      </c>
      <c r="H72" s="250">
        <v>0</v>
      </c>
      <c r="I72" s="250">
        <v>0</v>
      </c>
      <c r="J72" s="672"/>
      <c r="K72" s="760"/>
    </row>
    <row r="73" spans="1:11" ht="44.25" customHeight="1" outlineLevel="3" x14ac:dyDescent="0.25">
      <c r="A73" s="755"/>
      <c r="B73" s="757"/>
      <c r="C73" s="760"/>
      <c r="D73" s="56">
        <v>2018</v>
      </c>
      <c r="E73" s="250">
        <f t="shared" si="13"/>
        <v>2630.6</v>
      </c>
      <c r="F73" s="250">
        <f>'10. План 2014-2020'!F140</f>
        <v>2630.6</v>
      </c>
      <c r="G73" s="250">
        <v>0</v>
      </c>
      <c r="H73" s="250">
        <v>0</v>
      </c>
      <c r="I73" s="250">
        <v>0</v>
      </c>
      <c r="J73" s="672"/>
      <c r="K73" s="760"/>
    </row>
    <row r="74" spans="1:11" ht="15.75" customHeight="1" outlineLevel="3" x14ac:dyDescent="0.25">
      <c r="A74" s="739" t="s">
        <v>178</v>
      </c>
      <c r="B74" s="756" t="str">
        <f>'10. План 2014-2020'!B143</f>
        <v>Сопровождение автоматизированных рабочих мест АРМ «Муниципал» в рамках подсистемы нормативных правовых актов единой системы информационно-телекоммуникационного обеспечения Российской Федерации</v>
      </c>
      <c r="C74" s="759" t="str">
        <f>'10. План 2014-2020'!C143</f>
        <v>2014-2020</v>
      </c>
      <c r="D74" s="70" t="s">
        <v>23</v>
      </c>
      <c r="E74" s="179">
        <f>SUM(F74:I74)</f>
        <v>1368</v>
      </c>
      <c r="F74" s="179">
        <f>SUM(F75:F77)</f>
        <v>1368</v>
      </c>
      <c r="G74" s="179">
        <f>SUM(G75:G77)</f>
        <v>0</v>
      </c>
      <c r="H74" s="179">
        <f>SUM(H75:H77)</f>
        <v>0</v>
      </c>
      <c r="I74" s="179">
        <f>SUM(I75:I77)</f>
        <v>0</v>
      </c>
      <c r="J74" s="582" t="str">
        <f>'10. План 2014-2020'!J143</f>
        <v>предоставление органам местного самоуправления субсидии из областного бюджета на техническое сопровождение программы автоматизированного рабочего места «Муниципал»</v>
      </c>
      <c r="K74" s="759" t="str">
        <f>'10. План 2014-2020'!K143</f>
        <v>Министерство юстиции  Мурманской области</v>
      </c>
    </row>
    <row r="75" spans="1:11" ht="28.5" customHeight="1" outlineLevel="3" x14ac:dyDescent="0.25">
      <c r="A75" s="755"/>
      <c r="B75" s="757"/>
      <c r="C75" s="760"/>
      <c r="D75" s="56">
        <v>2016</v>
      </c>
      <c r="E75" s="250">
        <f>SUM(F75:I75)</f>
        <v>456</v>
      </c>
      <c r="F75" s="250">
        <f>'10. План 2014-2020'!F146</f>
        <v>456</v>
      </c>
      <c r="G75" s="250">
        <v>0</v>
      </c>
      <c r="H75" s="250">
        <v>0</v>
      </c>
      <c r="I75" s="250">
        <v>0</v>
      </c>
      <c r="J75" s="672"/>
      <c r="K75" s="760"/>
    </row>
    <row r="76" spans="1:11" ht="28.5" customHeight="1" outlineLevel="3" x14ac:dyDescent="0.25">
      <c r="A76" s="755"/>
      <c r="B76" s="757"/>
      <c r="C76" s="760"/>
      <c r="D76" s="56">
        <v>2017</v>
      </c>
      <c r="E76" s="250">
        <f>SUM(F76:I76)</f>
        <v>456</v>
      </c>
      <c r="F76" s="250">
        <f>'10. План 2014-2020'!F147</f>
        <v>456</v>
      </c>
      <c r="G76" s="250">
        <v>0</v>
      </c>
      <c r="H76" s="250">
        <v>0</v>
      </c>
      <c r="I76" s="250">
        <v>0</v>
      </c>
      <c r="J76" s="672"/>
      <c r="K76" s="760"/>
    </row>
    <row r="77" spans="1:11" ht="28.5" customHeight="1" outlineLevel="3" x14ac:dyDescent="0.25">
      <c r="A77" s="755"/>
      <c r="B77" s="757"/>
      <c r="C77" s="760"/>
      <c r="D77" s="56">
        <v>2018</v>
      </c>
      <c r="E77" s="250">
        <f>SUM(F77:I77)</f>
        <v>456</v>
      </c>
      <c r="F77" s="250">
        <f>'10. План 2014-2020'!F148</f>
        <v>456</v>
      </c>
      <c r="G77" s="250">
        <v>0</v>
      </c>
      <c r="H77" s="250">
        <v>0</v>
      </c>
      <c r="I77" s="250">
        <v>0</v>
      </c>
      <c r="J77" s="672"/>
      <c r="K77" s="760"/>
    </row>
    <row r="78" spans="1:11" ht="68.25" customHeight="1" outlineLevel="3" x14ac:dyDescent="0.25">
      <c r="A78" s="739" t="s">
        <v>179</v>
      </c>
      <c r="B78" s="756" t="str">
        <f>'10. План 2014-2020'!B151</f>
        <v>Разработка, сопровождение и развитие автоматизированной информационной системы "Электронный социальный регистр населения Мурманской области"</v>
      </c>
      <c r="C78" s="759" t="str">
        <f>'10. План 2014-2020'!C151</f>
        <v>2014-2020</v>
      </c>
      <c r="D78" s="70" t="s">
        <v>23</v>
      </c>
      <c r="E78" s="179">
        <f>SUM(F78:I78)</f>
        <v>5580</v>
      </c>
      <c r="F78" s="179">
        <f>SUM(F79:F81)</f>
        <v>5580</v>
      </c>
      <c r="G78" s="179">
        <f>SUM(G79:G81)</f>
        <v>0</v>
      </c>
      <c r="H78" s="179">
        <f>SUM(H79:H81)</f>
        <v>0</v>
      </c>
      <c r="I78" s="179">
        <f>SUM(I79:I81)</f>
        <v>0</v>
      </c>
      <c r="J78" s="582" t="str">
        <f>'10. План 2014-2020'!J151</f>
        <v>cопровождение и развитие  АИС «Электронный социальный регистр населения Мурманской области» (автоматизация процессов предоставления мер социальной поддержки, перевод в электронный вид и поддержка в актульном состоянии 44 наиболее востребованных  услуг социальной сферы , внедрение и поддержка функционала использования системы межведомственного электронного взаимодействия)</v>
      </c>
      <c r="K78" s="759" t="str">
        <f>'10. План 2014-2020'!K151</f>
        <v>Министерство социального развития Мурманской области</v>
      </c>
    </row>
    <row r="79" spans="1:11" ht="15.75" customHeight="1" outlineLevel="3" x14ac:dyDescent="0.25">
      <c r="A79" s="755"/>
      <c r="B79" s="757"/>
      <c r="C79" s="760"/>
      <c r="D79" s="56">
        <v>2016</v>
      </c>
      <c r="E79" s="250">
        <f t="shared" si="13"/>
        <v>1860</v>
      </c>
      <c r="F79" s="250">
        <f>'10. План 2014-2020'!F154</f>
        <v>1860</v>
      </c>
      <c r="G79" s="250">
        <v>0</v>
      </c>
      <c r="H79" s="250">
        <v>0</v>
      </c>
      <c r="I79" s="250">
        <v>0</v>
      </c>
      <c r="J79" s="586"/>
      <c r="K79" s="760"/>
    </row>
    <row r="80" spans="1:11" ht="15.75" customHeight="1" outlineLevel="3" x14ac:dyDescent="0.25">
      <c r="A80" s="755"/>
      <c r="B80" s="757"/>
      <c r="C80" s="760"/>
      <c r="D80" s="56">
        <v>2017</v>
      </c>
      <c r="E80" s="250">
        <f t="shared" si="13"/>
        <v>1860</v>
      </c>
      <c r="F80" s="250">
        <f>'10. План 2014-2020'!F155</f>
        <v>1860</v>
      </c>
      <c r="G80" s="250">
        <v>0</v>
      </c>
      <c r="H80" s="250">
        <v>0</v>
      </c>
      <c r="I80" s="250">
        <v>0</v>
      </c>
      <c r="J80" s="586"/>
      <c r="K80" s="760"/>
    </row>
    <row r="81" spans="1:13" ht="15.75" customHeight="1" outlineLevel="3" x14ac:dyDescent="0.25">
      <c r="A81" s="755"/>
      <c r="B81" s="757"/>
      <c r="C81" s="760"/>
      <c r="D81" s="56">
        <v>2018</v>
      </c>
      <c r="E81" s="250">
        <f t="shared" si="13"/>
        <v>1860</v>
      </c>
      <c r="F81" s="250">
        <f>'10. План 2014-2020'!F156</f>
        <v>1860</v>
      </c>
      <c r="G81" s="250">
        <v>0</v>
      </c>
      <c r="H81" s="250">
        <v>0</v>
      </c>
      <c r="I81" s="250">
        <v>0</v>
      </c>
      <c r="J81" s="586"/>
      <c r="K81" s="760"/>
    </row>
    <row r="82" spans="1:13" ht="49.5" customHeight="1" outlineLevel="3" x14ac:dyDescent="0.25">
      <c r="A82" s="739" t="s">
        <v>421</v>
      </c>
      <c r="B82" s="787" t="str">
        <f>'10. План 2014-2020'!B162</f>
        <v xml:space="preserve">Создание, сопровождение, развитие и модернизация региональной информационной системы обеспечения градостроительной деятельности Мурманской области </v>
      </c>
      <c r="C82" s="591" t="str">
        <f>'10. План 2014-2020'!C162</f>
        <v>2014-2020</v>
      </c>
      <c r="D82" s="70" t="s">
        <v>23</v>
      </c>
      <c r="E82" s="179">
        <f t="shared" si="13"/>
        <v>406.5</v>
      </c>
      <c r="F82" s="77">
        <f>SUM(F83:F85)</f>
        <v>406.5</v>
      </c>
      <c r="G82" s="77">
        <f>SUM(G83:G85)</f>
        <v>0</v>
      </c>
      <c r="H82" s="77">
        <f>SUM(H83:H85)</f>
        <v>0</v>
      </c>
      <c r="I82" s="77">
        <f>SUM(I83:I85)</f>
        <v>0</v>
      </c>
      <c r="J82" s="582" t="str">
        <f>'10. План 2014-2020'!J162</f>
        <v xml:space="preserve">развитие и модернизация региональной информационной системы обеспечения градостроительной деятельности Мурманской области (РИСОГД МО); обеспечение возможности получения ИОГВ МО комплексной, достоверной и актуальной информации в области градостроительной деятельности посредством информационно-телекоммуникационных каналов; интеграция РИСОГД МО с геоинформационным порталом Правительства Мурманской области и информационными системами обеспечения градостроительной деятельности муниципальных образований для создания единого ингформационного пространства градостроительной деятельности Мурманской обласит. </v>
      </c>
      <c r="K82" s="591" t="str">
        <f>'10. План 2014-2020'!K162</f>
        <v>Министерство строительства и территориального развития Мурманской области</v>
      </c>
    </row>
    <row r="83" spans="1:13" ht="49.5" customHeight="1" outlineLevel="3" x14ac:dyDescent="0.25">
      <c r="A83" s="755"/>
      <c r="B83" s="788"/>
      <c r="C83" s="592"/>
      <c r="D83" s="56">
        <v>2016</v>
      </c>
      <c r="E83" s="250">
        <f t="shared" si="13"/>
        <v>142.5</v>
      </c>
      <c r="F83" s="78">
        <f>'10. План 2014-2020'!F165</f>
        <v>142.5</v>
      </c>
      <c r="G83" s="250">
        <v>0</v>
      </c>
      <c r="H83" s="250">
        <v>0</v>
      </c>
      <c r="I83" s="250">
        <v>0</v>
      </c>
      <c r="J83" s="586"/>
      <c r="K83" s="592"/>
    </row>
    <row r="84" spans="1:13" ht="56.25" customHeight="1" outlineLevel="3" x14ac:dyDescent="0.25">
      <c r="A84" s="755"/>
      <c r="B84" s="788"/>
      <c r="C84" s="592"/>
      <c r="D84" s="56">
        <v>2017</v>
      </c>
      <c r="E84" s="250">
        <f t="shared" si="13"/>
        <v>135.4</v>
      </c>
      <c r="F84" s="78">
        <f>'10. План 2014-2020'!F166</f>
        <v>135.4</v>
      </c>
      <c r="G84" s="250">
        <v>0</v>
      </c>
      <c r="H84" s="250">
        <v>0</v>
      </c>
      <c r="I84" s="250">
        <v>0</v>
      </c>
      <c r="J84" s="586"/>
      <c r="K84" s="592"/>
    </row>
    <row r="85" spans="1:13" ht="42.75" customHeight="1" outlineLevel="3" x14ac:dyDescent="0.25">
      <c r="A85" s="755"/>
      <c r="B85" s="788"/>
      <c r="C85" s="592"/>
      <c r="D85" s="56">
        <v>2018</v>
      </c>
      <c r="E85" s="250">
        <f t="shared" si="13"/>
        <v>128.6</v>
      </c>
      <c r="F85" s="78">
        <f>'10. План 2014-2020'!F167</f>
        <v>128.6</v>
      </c>
      <c r="G85" s="250">
        <v>0</v>
      </c>
      <c r="H85" s="250">
        <v>0</v>
      </c>
      <c r="I85" s="250">
        <v>0</v>
      </c>
      <c r="J85" s="714"/>
      <c r="K85" s="592"/>
    </row>
    <row r="86" spans="1:13" ht="29.25" customHeight="1" outlineLevel="3" x14ac:dyDescent="0.25">
      <c r="A86" s="739" t="s">
        <v>422</v>
      </c>
      <c r="B86" s="756" t="str">
        <f>'10. План 2014-2020'!B170</f>
        <v>Модернизация и сопровождение системы электронного документооборота исполнительных органов государственных власти Мурманской области, обеспечение взаимодействия  системы электронного документооборота с информационными системами федеральных органов государственной власти</v>
      </c>
      <c r="C86" s="759" t="str">
        <f>'10. План 2014-2020'!C170</f>
        <v>2014-2020</v>
      </c>
      <c r="D86" s="70" t="s">
        <v>23</v>
      </c>
      <c r="E86" s="77">
        <f>SUM(F86:I86)</f>
        <v>34258.100000000006</v>
      </c>
      <c r="F86" s="77">
        <f>SUM(F87:F89)</f>
        <v>34258.100000000006</v>
      </c>
      <c r="G86" s="77">
        <f>SUM(G87:G89)</f>
        <v>0</v>
      </c>
      <c r="H86" s="77">
        <f>SUM(H87:H89)</f>
        <v>0</v>
      </c>
      <c r="I86" s="77">
        <f>SUM(I87:I89)</f>
        <v>0</v>
      </c>
      <c r="J86" s="582" t="str">
        <f>'10. План 2014-2020'!J170</f>
        <v>обеспечение бесперебойного функционированиея и сопровождение системы электронного документооборота (СЭДО); проведение доработки СЭДО для обеспечения возможности ведения юридически значимого электронного документооборота в ИОГВ и ПМО</v>
      </c>
      <c r="K86" s="759" t="str">
        <f>'10. План 2014-2020'!K170</f>
        <v>Комитет по развитию информационных технологий и связи Мурманской области</v>
      </c>
    </row>
    <row r="87" spans="1:13" ht="29.25" customHeight="1" outlineLevel="3" x14ac:dyDescent="0.25">
      <c r="A87" s="755"/>
      <c r="B87" s="757"/>
      <c r="C87" s="760"/>
      <c r="D87" s="56">
        <v>2016</v>
      </c>
      <c r="E87" s="250">
        <f t="shared" si="13"/>
        <v>12200</v>
      </c>
      <c r="F87" s="250">
        <f>'10. План 2014-2020'!F173</f>
        <v>12200</v>
      </c>
      <c r="G87" s="250">
        <v>0</v>
      </c>
      <c r="H87" s="250">
        <v>0</v>
      </c>
      <c r="I87" s="250">
        <v>0</v>
      </c>
      <c r="J87" s="586"/>
      <c r="K87" s="760"/>
    </row>
    <row r="88" spans="1:13" ht="29.25" customHeight="1" outlineLevel="3" x14ac:dyDescent="0.25">
      <c r="A88" s="755"/>
      <c r="B88" s="757"/>
      <c r="C88" s="760"/>
      <c r="D88" s="56">
        <v>2017</v>
      </c>
      <c r="E88" s="250">
        <f t="shared" si="13"/>
        <v>11340.9</v>
      </c>
      <c r="F88" s="250">
        <f>'10. План 2014-2020'!F174</f>
        <v>11340.9</v>
      </c>
      <c r="G88" s="250">
        <v>0</v>
      </c>
      <c r="H88" s="250">
        <v>0</v>
      </c>
      <c r="I88" s="250">
        <v>0</v>
      </c>
      <c r="J88" s="586"/>
      <c r="K88" s="760"/>
    </row>
    <row r="89" spans="1:13" ht="39" customHeight="1" outlineLevel="3" x14ac:dyDescent="0.25">
      <c r="A89" s="755"/>
      <c r="B89" s="757"/>
      <c r="C89" s="760"/>
      <c r="D89" s="56">
        <v>2018</v>
      </c>
      <c r="E89" s="250">
        <f t="shared" si="13"/>
        <v>10717.2</v>
      </c>
      <c r="F89" s="250">
        <f>'10. План 2014-2020'!F175</f>
        <v>10717.2</v>
      </c>
      <c r="G89" s="250">
        <v>0</v>
      </c>
      <c r="H89" s="250">
        <v>0</v>
      </c>
      <c r="I89" s="250">
        <v>0</v>
      </c>
      <c r="J89" s="586"/>
      <c r="K89" s="760"/>
    </row>
    <row r="90" spans="1:13" ht="23.25" customHeight="1" outlineLevel="1" x14ac:dyDescent="0.25">
      <c r="A90" s="632" t="s">
        <v>68</v>
      </c>
      <c r="B90" s="606" t="str">
        <f>'10. План 2014-2020'!B178</f>
        <v>Задача 1.3. Создание и развитие сети многофункциональных центров предоставления государственных и муниципальных услуг</v>
      </c>
      <c r="C90" s="608" t="str">
        <f>'10. План 2014-2020'!C178</f>
        <v>2014-2020</v>
      </c>
      <c r="D90" s="279" t="s">
        <v>23</v>
      </c>
      <c r="E90" s="280">
        <f>SUM(F90:I90)</f>
        <v>312048.44999999995</v>
      </c>
      <c r="F90" s="280">
        <f>SUM(F91:F93)</f>
        <v>312048.44999999995</v>
      </c>
      <c r="G90" s="280">
        <f>SUM(G91:G93)</f>
        <v>0</v>
      </c>
      <c r="H90" s="280">
        <f>SUM(H91:H93)</f>
        <v>0</v>
      </c>
      <c r="I90" s="280">
        <f>SUM(I91:I93)</f>
        <v>0</v>
      </c>
      <c r="J90" s="790" t="s">
        <v>393</v>
      </c>
      <c r="K90" s="608" t="str">
        <f>'10. План 2014-2020'!K178</f>
        <v>Комитет по развитию информационных технологий и связи Мурманской области</v>
      </c>
      <c r="M90" s="63"/>
    </row>
    <row r="91" spans="1:13" ht="23.25" customHeight="1" outlineLevel="2" x14ac:dyDescent="0.25">
      <c r="A91" s="633"/>
      <c r="B91" s="607"/>
      <c r="C91" s="609"/>
      <c r="D91" s="281">
        <v>2016</v>
      </c>
      <c r="E91" s="282">
        <f t="shared" ref="E91:E101" si="14">SUM(F91:I91)</f>
        <v>104043.7</v>
      </c>
      <c r="F91" s="282">
        <f t="shared" ref="F91:I93" si="15">F95+F103</f>
        <v>104043.7</v>
      </c>
      <c r="G91" s="282">
        <f t="shared" si="15"/>
        <v>0</v>
      </c>
      <c r="H91" s="282">
        <f t="shared" si="15"/>
        <v>0</v>
      </c>
      <c r="I91" s="282">
        <f t="shared" si="15"/>
        <v>0</v>
      </c>
      <c r="J91" s="775"/>
      <c r="K91" s="609"/>
    </row>
    <row r="92" spans="1:13" ht="21.75" customHeight="1" outlineLevel="2" x14ac:dyDescent="0.25">
      <c r="A92" s="633"/>
      <c r="B92" s="607"/>
      <c r="C92" s="609"/>
      <c r="D92" s="281">
        <v>2017</v>
      </c>
      <c r="E92" s="282">
        <f t="shared" si="14"/>
        <v>104009.15</v>
      </c>
      <c r="F92" s="282">
        <f t="shared" si="15"/>
        <v>104009.15</v>
      </c>
      <c r="G92" s="282">
        <f t="shared" si="15"/>
        <v>0</v>
      </c>
      <c r="H92" s="282">
        <f t="shared" si="15"/>
        <v>0</v>
      </c>
      <c r="I92" s="282">
        <f t="shared" si="15"/>
        <v>0</v>
      </c>
      <c r="J92" s="775"/>
      <c r="K92" s="609"/>
    </row>
    <row r="93" spans="1:13" ht="28.5" customHeight="1" outlineLevel="2" x14ac:dyDescent="0.25">
      <c r="A93" s="633"/>
      <c r="B93" s="789"/>
      <c r="C93" s="609"/>
      <c r="D93" s="281">
        <v>2018</v>
      </c>
      <c r="E93" s="282">
        <f t="shared" si="14"/>
        <v>103995.59999999999</v>
      </c>
      <c r="F93" s="282">
        <f t="shared" si="15"/>
        <v>103995.59999999999</v>
      </c>
      <c r="G93" s="282">
        <f t="shared" si="15"/>
        <v>0</v>
      </c>
      <c r="H93" s="282">
        <f t="shared" si="15"/>
        <v>0</v>
      </c>
      <c r="I93" s="282">
        <f t="shared" si="15"/>
        <v>0</v>
      </c>
      <c r="J93" s="776"/>
      <c r="K93" s="609"/>
    </row>
    <row r="94" spans="1:13" ht="15.75" customHeight="1" outlineLevel="2" x14ac:dyDescent="0.25">
      <c r="A94" s="791" t="s">
        <v>182</v>
      </c>
      <c r="B94" s="706" t="str">
        <f>'10. План 2014-2020'!B186</f>
        <v>Основное мероприятие 4. Организация предоставления государственных и муниципальных услуг по принципу "одного окна"</v>
      </c>
      <c r="C94" s="708" t="str">
        <f>'10. План 2014-2020'!C186</f>
        <v>2014-2020</v>
      </c>
      <c r="D94" s="272" t="s">
        <v>23</v>
      </c>
      <c r="E94" s="273">
        <f>SUM(F94:I94)</f>
        <v>812.95</v>
      </c>
      <c r="F94" s="273">
        <f>SUM(F95:F97)</f>
        <v>812.95</v>
      </c>
      <c r="G94" s="273">
        <f>SUM(G95:G97)</f>
        <v>0</v>
      </c>
      <c r="H94" s="273">
        <f>SUM(H95:H97)</f>
        <v>0</v>
      </c>
      <c r="I94" s="273">
        <f>SUM(I95:I97)</f>
        <v>0</v>
      </c>
      <c r="J94" s="681" t="str">
        <f>'10. План 2014-2020'!J186</f>
        <v>Доля граждан, имеющих доступ к получению государственных и муниципальных услуг по принципу «одного окна» 
Уровень удовлетворенности граждан качеством предоставления государственных и муниципальных услуг</v>
      </c>
      <c r="K94" s="708" t="str">
        <f>'10. План 2014-2020'!K186</f>
        <v>Комитет по развитию информационных технологий и связи Мурманской области, органы местного самоуправления</v>
      </c>
    </row>
    <row r="95" spans="1:13" ht="15.75" customHeight="1" outlineLevel="3" x14ac:dyDescent="0.25">
      <c r="A95" s="792"/>
      <c r="B95" s="707"/>
      <c r="C95" s="709"/>
      <c r="D95" s="275">
        <v>2016</v>
      </c>
      <c r="E95" s="276">
        <f t="shared" si="14"/>
        <v>285</v>
      </c>
      <c r="F95" s="276">
        <f>F99</f>
        <v>285</v>
      </c>
      <c r="G95" s="276">
        <f>G99</f>
        <v>0</v>
      </c>
      <c r="H95" s="276">
        <f>H99</f>
        <v>0</v>
      </c>
      <c r="I95" s="276">
        <f>I99</f>
        <v>0</v>
      </c>
      <c r="J95" s="595"/>
      <c r="K95" s="709"/>
    </row>
    <row r="96" spans="1:13" ht="15.75" customHeight="1" outlineLevel="3" x14ac:dyDescent="0.25">
      <c r="A96" s="792"/>
      <c r="B96" s="707"/>
      <c r="C96" s="709"/>
      <c r="D96" s="275">
        <v>2017</v>
      </c>
      <c r="E96" s="276">
        <f t="shared" si="14"/>
        <v>270.75</v>
      </c>
      <c r="F96" s="276">
        <f>F100</f>
        <v>270.75</v>
      </c>
      <c r="G96" s="276">
        <f>G98+G100</f>
        <v>0</v>
      </c>
      <c r="H96" s="276">
        <f>H98+H100</f>
        <v>0</v>
      </c>
      <c r="I96" s="276">
        <f>I98+I100</f>
        <v>0</v>
      </c>
      <c r="J96" s="595"/>
      <c r="K96" s="709"/>
    </row>
    <row r="97" spans="1:13" ht="50.25" customHeight="1" outlineLevel="3" x14ac:dyDescent="0.25">
      <c r="A97" s="792"/>
      <c r="B97" s="751"/>
      <c r="C97" s="709"/>
      <c r="D97" s="275">
        <v>2018</v>
      </c>
      <c r="E97" s="276">
        <f t="shared" si="14"/>
        <v>257.2</v>
      </c>
      <c r="F97" s="276">
        <f>F101</f>
        <v>257.2</v>
      </c>
      <c r="G97" s="276">
        <f>G101</f>
        <v>0</v>
      </c>
      <c r="H97" s="276">
        <f>H101</f>
        <v>0</v>
      </c>
      <c r="I97" s="276">
        <f>I101</f>
        <v>0</v>
      </c>
      <c r="J97" s="595"/>
      <c r="K97" s="709"/>
    </row>
    <row r="98" spans="1:13" ht="21" customHeight="1" outlineLevel="3" x14ac:dyDescent="0.25">
      <c r="A98" s="739" t="s">
        <v>403</v>
      </c>
      <c r="B98" s="756" t="str">
        <f>'10. План 2014-2020'!B197</f>
        <v xml:space="preserve">Проведение  социологических опросов, исследований,  мониторинга качества  предоставления государственных услуг в  муниципальных образованиях </v>
      </c>
      <c r="C98" s="759" t="str">
        <f>'10. План 2014-2020'!C197</f>
        <v>2014-2020</v>
      </c>
      <c r="D98" s="70" t="s">
        <v>23</v>
      </c>
      <c r="E98" s="77">
        <f>SUM(F98:I98)</f>
        <v>812.95</v>
      </c>
      <c r="F98" s="77">
        <f>SUM(F99:F101)</f>
        <v>812.95</v>
      </c>
      <c r="G98" s="77">
        <f>SUM(G99:G101)</f>
        <v>0</v>
      </c>
      <c r="H98" s="77">
        <f>SUM(H99:H101)</f>
        <v>0</v>
      </c>
      <c r="I98" s="77">
        <f>SUM(I99:I101)</f>
        <v>0</v>
      </c>
      <c r="J98" s="582" t="str">
        <f>'10. План 2014-2020'!J197</f>
        <v>проведение социологического опроса (в рамках государственного контракта) для определение уровня удовлетворенности населения области каачеством предоставления  государственных услуг</v>
      </c>
      <c r="K98" s="759" t="str">
        <f>'10. План 2014-2020'!K197</f>
        <v>Комитет по развитию информационных технологий и связи Мурманской области</v>
      </c>
    </row>
    <row r="99" spans="1:13" ht="21" customHeight="1" outlineLevel="3" x14ac:dyDescent="0.25">
      <c r="A99" s="755"/>
      <c r="B99" s="757"/>
      <c r="C99" s="760"/>
      <c r="D99" s="56">
        <v>2016</v>
      </c>
      <c r="E99" s="250">
        <f t="shared" si="14"/>
        <v>285</v>
      </c>
      <c r="F99" s="250">
        <f>'10. План 2014-2020'!F200</f>
        <v>285</v>
      </c>
      <c r="G99" s="250">
        <v>0</v>
      </c>
      <c r="H99" s="250">
        <v>0</v>
      </c>
      <c r="I99" s="250">
        <v>0</v>
      </c>
      <c r="J99" s="586"/>
      <c r="K99" s="760"/>
    </row>
    <row r="100" spans="1:13" ht="20.25" customHeight="1" outlineLevel="3" x14ac:dyDescent="0.25">
      <c r="A100" s="755"/>
      <c r="B100" s="757"/>
      <c r="C100" s="760"/>
      <c r="D100" s="56">
        <v>2017</v>
      </c>
      <c r="E100" s="250">
        <f t="shared" si="14"/>
        <v>270.75</v>
      </c>
      <c r="F100" s="250">
        <f>'10. План 2014-2020'!F201</f>
        <v>270.75</v>
      </c>
      <c r="G100" s="250">
        <v>0</v>
      </c>
      <c r="H100" s="250">
        <v>0</v>
      </c>
      <c r="I100" s="250">
        <v>0</v>
      </c>
      <c r="J100" s="586"/>
      <c r="K100" s="760"/>
    </row>
    <row r="101" spans="1:13" ht="21.75" customHeight="1" outlineLevel="3" x14ac:dyDescent="0.25">
      <c r="A101" s="755"/>
      <c r="B101" s="758"/>
      <c r="C101" s="760"/>
      <c r="D101" s="56">
        <v>2018</v>
      </c>
      <c r="E101" s="250">
        <f t="shared" si="14"/>
        <v>257.2</v>
      </c>
      <c r="F101" s="250">
        <f>'10. План 2014-2020'!F202</f>
        <v>257.2</v>
      </c>
      <c r="G101" s="250">
        <v>0</v>
      </c>
      <c r="H101" s="250">
        <v>0</v>
      </c>
      <c r="I101" s="250">
        <v>0</v>
      </c>
      <c r="J101" s="586"/>
      <c r="K101" s="760"/>
    </row>
    <row r="102" spans="1:13" ht="36.75" customHeight="1" outlineLevel="2" x14ac:dyDescent="0.25">
      <c r="A102" s="748" t="s">
        <v>185</v>
      </c>
      <c r="B102" s="706" t="str">
        <f>'10. План 2014-2020'!B205</f>
        <v>Основное мероприятие 5. Обеспечение предоставления  государственных  и муниципальных услуг в ГОБУ "МФЦ МО"</v>
      </c>
      <c r="C102" s="708" t="str">
        <f>'10. План 2014-2020'!C205</f>
        <v>2014-2020</v>
      </c>
      <c r="D102" s="272" t="s">
        <v>23</v>
      </c>
      <c r="E102" s="273">
        <f>SUM(F102:I102)</f>
        <v>311235.5</v>
      </c>
      <c r="F102" s="273">
        <f>F103+F104+F105</f>
        <v>311235.5</v>
      </c>
      <c r="G102" s="273">
        <f t="shared" ref="G102:I102" si="16">G103+G104+G105</f>
        <v>0</v>
      </c>
      <c r="H102" s="273">
        <f t="shared" si="16"/>
        <v>0</v>
      </c>
      <c r="I102" s="273">
        <f t="shared" si="16"/>
        <v>0</v>
      </c>
      <c r="J102" s="681" t="str">
        <f>'10. План 2014-2020'!J205</f>
        <v>Доля граждан, имеющих доступ к получению государственных и муниципальных услуг по принципу «одного окна» 
Уровень удовлетворенности граждан качеством предоставления государственных и муниципальных услуг</v>
      </c>
      <c r="K102" s="708" t="str">
        <f>'10. План 2014-2020'!K205</f>
        <v>Комитет по развитию информационных технологий и связи Мурманской области</v>
      </c>
      <c r="M102" s="63"/>
    </row>
    <row r="103" spans="1:13" ht="19.5" customHeight="1" outlineLevel="3" x14ac:dyDescent="0.25">
      <c r="A103" s="749"/>
      <c r="B103" s="707"/>
      <c r="C103" s="709"/>
      <c r="D103" s="275">
        <v>2016</v>
      </c>
      <c r="E103" s="276">
        <f>SUM(F103:I103)</f>
        <v>103758.7</v>
      </c>
      <c r="F103" s="277">
        <f>F107+F111+F115</f>
        <v>103758.7</v>
      </c>
      <c r="G103" s="277">
        <f t="shared" ref="G103:I103" si="17">G107+G111+G115</f>
        <v>0</v>
      </c>
      <c r="H103" s="277">
        <f t="shared" si="17"/>
        <v>0</v>
      </c>
      <c r="I103" s="277">
        <f t="shared" si="17"/>
        <v>0</v>
      </c>
      <c r="J103" s="682"/>
      <c r="K103" s="709"/>
    </row>
    <row r="104" spans="1:13" ht="15.75" customHeight="1" outlineLevel="3" x14ac:dyDescent="0.25">
      <c r="A104" s="749"/>
      <c r="B104" s="707"/>
      <c r="C104" s="709"/>
      <c r="D104" s="275">
        <v>2017</v>
      </c>
      <c r="E104" s="276">
        <f>SUM(F104:I104)</f>
        <v>103738.4</v>
      </c>
      <c r="F104" s="277">
        <f t="shared" ref="F104:I105" si="18">F108+F112+F116</f>
        <v>103738.4</v>
      </c>
      <c r="G104" s="277">
        <f t="shared" si="18"/>
        <v>0</v>
      </c>
      <c r="H104" s="277">
        <f t="shared" si="18"/>
        <v>0</v>
      </c>
      <c r="I104" s="277">
        <f t="shared" si="18"/>
        <v>0</v>
      </c>
      <c r="J104" s="682"/>
      <c r="K104" s="709"/>
    </row>
    <row r="105" spans="1:13" ht="15.75" customHeight="1" outlineLevel="3" x14ac:dyDescent="0.25">
      <c r="A105" s="749"/>
      <c r="B105" s="751"/>
      <c r="C105" s="709"/>
      <c r="D105" s="275">
        <v>2018</v>
      </c>
      <c r="E105" s="276">
        <f>SUM(F105:I105)</f>
        <v>103738.4</v>
      </c>
      <c r="F105" s="277">
        <f t="shared" si="18"/>
        <v>103738.4</v>
      </c>
      <c r="G105" s="277">
        <f t="shared" si="18"/>
        <v>0</v>
      </c>
      <c r="H105" s="277">
        <f t="shared" si="18"/>
        <v>0</v>
      </c>
      <c r="I105" s="277">
        <f t="shared" si="18"/>
        <v>0</v>
      </c>
      <c r="J105" s="683"/>
      <c r="K105" s="709"/>
    </row>
    <row r="106" spans="1:13" ht="38.25" customHeight="1" outlineLevel="3" x14ac:dyDescent="0.25">
      <c r="A106" s="739" t="s">
        <v>516</v>
      </c>
      <c r="B106" s="756" t="str">
        <f>'10. План 2014-2020'!B240</f>
        <v xml:space="preserve">Субсидия на финансирование государственного задания  </v>
      </c>
      <c r="C106" s="759" t="str">
        <f>'10. План 2014-2020'!C240</f>
        <v>2016-2020</v>
      </c>
      <c r="D106" s="70" t="s">
        <v>23</v>
      </c>
      <c r="E106" s="77">
        <f>SUM(F106:I106)</f>
        <v>291978.8</v>
      </c>
      <c r="F106" s="77">
        <f>SUM(F107:F109)</f>
        <v>291978.8</v>
      </c>
      <c r="G106" s="77">
        <f>SUM(G107:G109)</f>
        <v>0</v>
      </c>
      <c r="H106" s="77">
        <f>SUM(H107:H109)</f>
        <v>0</v>
      </c>
      <c r="I106" s="77">
        <f>SUM(I107:I109)</f>
        <v>0</v>
      </c>
      <c r="J106" s="756" t="str">
        <f>'10. План 2014-2020'!J240</f>
        <v>оказание государственных и муниципальных услуг в соотвестви с объемами, установленными государственным заданием</v>
      </c>
      <c r="K106" s="759" t="str">
        <f>'10. План 2014-2020'!K240</f>
        <v>ГОБУ "МФЦ МО"</v>
      </c>
      <c r="L106" s="257"/>
    </row>
    <row r="107" spans="1:13" ht="15.75" customHeight="1" outlineLevel="3" x14ac:dyDescent="0.25">
      <c r="A107" s="755"/>
      <c r="B107" s="757"/>
      <c r="C107" s="760"/>
      <c r="D107" s="56">
        <v>2016</v>
      </c>
      <c r="E107" s="250">
        <f t="shared" ref="E107:E109" si="19">SUM(F107:I107)</f>
        <v>94339.8</v>
      </c>
      <c r="F107" s="250">
        <v>94339.8</v>
      </c>
      <c r="G107" s="250">
        <v>0</v>
      </c>
      <c r="H107" s="250">
        <v>0</v>
      </c>
      <c r="I107" s="250">
        <v>0</v>
      </c>
      <c r="J107" s="757"/>
      <c r="K107" s="760"/>
    </row>
    <row r="108" spans="1:13" ht="15.75" customHeight="1" outlineLevel="3" x14ac:dyDescent="0.25">
      <c r="A108" s="755"/>
      <c r="B108" s="757"/>
      <c r="C108" s="760"/>
      <c r="D108" s="56">
        <v>2017</v>
      </c>
      <c r="E108" s="250">
        <f t="shared" si="19"/>
        <v>98819.5</v>
      </c>
      <c r="F108" s="250">
        <v>98819.5</v>
      </c>
      <c r="G108" s="250">
        <v>0</v>
      </c>
      <c r="H108" s="250">
        <v>0</v>
      </c>
      <c r="I108" s="250">
        <v>0</v>
      </c>
      <c r="J108" s="757"/>
      <c r="K108" s="760"/>
    </row>
    <row r="109" spans="1:13" ht="15.75" customHeight="1" outlineLevel="3" x14ac:dyDescent="0.25">
      <c r="A109" s="755"/>
      <c r="B109" s="757"/>
      <c r="C109" s="760"/>
      <c r="D109" s="56">
        <v>2018</v>
      </c>
      <c r="E109" s="250">
        <f t="shared" si="19"/>
        <v>98819.5</v>
      </c>
      <c r="F109" s="250">
        <v>98819.5</v>
      </c>
      <c r="G109" s="250">
        <v>0</v>
      </c>
      <c r="H109" s="250">
        <v>0</v>
      </c>
      <c r="I109" s="250">
        <v>0</v>
      </c>
      <c r="J109" s="758"/>
      <c r="K109" s="760"/>
    </row>
    <row r="110" spans="1:13" ht="31.5" customHeight="1" outlineLevel="3" x14ac:dyDescent="0.25">
      <c r="A110" s="739" t="s">
        <v>517</v>
      </c>
      <c r="B110" s="796" t="str">
        <f>'10. План 2014-2020'!B246</f>
        <v>Субсидия на развитие, функционирование и обеспечение информационной безопасности ГОБУ "МФЦ МО"</v>
      </c>
      <c r="C110" s="793" t="str">
        <f>'10. План 2014-2020'!C246</f>
        <v>2016-2020</v>
      </c>
      <c r="D110" s="70" t="s">
        <v>23</v>
      </c>
      <c r="E110" s="77">
        <f>SUM(F110:I110)</f>
        <v>12956.699999999999</v>
      </c>
      <c r="F110" s="77">
        <f>SUM(F111:F113)</f>
        <v>12956.699999999999</v>
      </c>
      <c r="G110" s="77">
        <f>SUM(G111:G113)</f>
        <v>0</v>
      </c>
      <c r="H110" s="77">
        <f>SUM(H111:H113)</f>
        <v>0</v>
      </c>
      <c r="I110" s="77">
        <f>SUM(I111:I113)</f>
        <v>0</v>
      </c>
      <c r="J110" s="798" t="str">
        <f>'10. План 2014-2020'!J246</f>
        <v>обеспечение деятельности ГОБУ "МФЦ МО" (приведение отделений МФЦ к соответствующим стандартам комфортности (в том числе проведение ремонтных работ) , материально-техническое оснащение, информационная безопасность МФЦ, повышение квалификации (семинары, обучение) сотрудников, компенсация оплаты проезда к месту проведения отпуска и обратно)</v>
      </c>
      <c r="K110" s="793" t="str">
        <f>'10. План 2014-2020'!K246</f>
        <v xml:space="preserve"> ГОБУ "МФЦ МО"</v>
      </c>
    </row>
    <row r="111" spans="1:13" ht="28.5" customHeight="1" outlineLevel="3" x14ac:dyDescent="0.25">
      <c r="A111" s="755"/>
      <c r="B111" s="796"/>
      <c r="C111" s="793"/>
      <c r="D111" s="56">
        <v>2016</v>
      </c>
      <c r="E111" s="250">
        <f t="shared" ref="E111:E113" si="20">SUM(F111:I111)</f>
        <v>7318.9</v>
      </c>
      <c r="F111" s="250">
        <f>4918.9+4500-2100</f>
        <v>7318.9</v>
      </c>
      <c r="G111" s="250">
        <v>0</v>
      </c>
      <c r="H111" s="250">
        <v>0</v>
      </c>
      <c r="I111" s="250">
        <v>0</v>
      </c>
      <c r="J111" s="799"/>
      <c r="K111" s="793"/>
    </row>
    <row r="112" spans="1:13" ht="24.75" customHeight="1" outlineLevel="3" x14ac:dyDescent="0.25">
      <c r="A112" s="795"/>
      <c r="B112" s="797"/>
      <c r="C112" s="794"/>
      <c r="D112" s="56">
        <v>2017</v>
      </c>
      <c r="E112" s="250">
        <f t="shared" si="20"/>
        <v>2818.8999999999996</v>
      </c>
      <c r="F112" s="250">
        <f>4918.9-2100</f>
        <v>2818.8999999999996</v>
      </c>
      <c r="G112" s="250">
        <v>0</v>
      </c>
      <c r="H112" s="250">
        <v>0</v>
      </c>
      <c r="I112" s="250">
        <v>0</v>
      </c>
      <c r="J112" s="799"/>
      <c r="K112" s="794"/>
    </row>
    <row r="113" spans="1:15" ht="32.25" customHeight="1" outlineLevel="3" x14ac:dyDescent="0.25">
      <c r="A113" s="755"/>
      <c r="B113" s="796"/>
      <c r="C113" s="793"/>
      <c r="D113" s="56">
        <v>2018</v>
      </c>
      <c r="E113" s="250">
        <f t="shared" si="20"/>
        <v>2818.8999999999996</v>
      </c>
      <c r="F113" s="250">
        <f>4918.9-2100</f>
        <v>2818.8999999999996</v>
      </c>
      <c r="G113" s="250">
        <v>0</v>
      </c>
      <c r="H113" s="250">
        <v>0</v>
      </c>
      <c r="I113" s="250">
        <v>0</v>
      </c>
      <c r="J113" s="800"/>
      <c r="K113" s="793"/>
    </row>
    <row r="114" spans="1:15" ht="21" customHeight="1" outlineLevel="3" x14ac:dyDescent="0.25">
      <c r="A114" s="739" t="s">
        <v>404</v>
      </c>
      <c r="B114" s="756" t="str">
        <f>'10. План 2014-2020'!B252</f>
        <v>Обеспечение изготовления, выпуска и обслуживания  универсальных электронных карт (УЭК)</v>
      </c>
      <c r="C114" s="759" t="str">
        <f>'10. План 2014-2020'!C252</f>
        <v>2016-2020</v>
      </c>
      <c r="D114" s="70" t="s">
        <v>23</v>
      </c>
      <c r="E114" s="77">
        <f>SUM(F114:I114)</f>
        <v>6300</v>
      </c>
      <c r="F114" s="77">
        <f>SUM(F115:F117)</f>
        <v>6300</v>
      </c>
      <c r="G114" s="77">
        <f>SUM(G115:G117)</f>
        <v>0</v>
      </c>
      <c r="H114" s="77">
        <f>SUM(H115:H117)</f>
        <v>0</v>
      </c>
      <c r="I114" s="77">
        <f>SUM(I115:I117)</f>
        <v>0</v>
      </c>
      <c r="J114" s="761" t="str">
        <f>'10. План 2014-2020'!J252</f>
        <v xml:space="preserve">изготовление и персонализация не менее 2000 ед. УЭК в год, обсулуживание УЭК (в том числе приобретение  неисключительных  прав на  пользования АИС УОС ФУО и АРМ ППВ ФУО и абонентская плата за услуги поддержки АИС УОС ФУО и АРМ ППВ ФУО)  </v>
      </c>
      <c r="K114" s="759" t="str">
        <f>'10. План 2014-2020'!K252</f>
        <v xml:space="preserve"> ГОБУ "МФЦ МО"</v>
      </c>
      <c r="L114" s="257"/>
    </row>
    <row r="115" spans="1:15" ht="15.75" customHeight="1" outlineLevel="3" x14ac:dyDescent="0.25">
      <c r="A115" s="755"/>
      <c r="B115" s="757"/>
      <c r="C115" s="760"/>
      <c r="D115" s="56">
        <v>2016</v>
      </c>
      <c r="E115" s="250">
        <f t="shared" ref="E115:E117" si="21">SUM(F115:I115)</f>
        <v>2100</v>
      </c>
      <c r="F115" s="250">
        <v>2100</v>
      </c>
      <c r="G115" s="250">
        <v>0</v>
      </c>
      <c r="H115" s="250">
        <v>0</v>
      </c>
      <c r="I115" s="250">
        <v>0</v>
      </c>
      <c r="J115" s="762"/>
      <c r="K115" s="760"/>
    </row>
    <row r="116" spans="1:15" ht="15.75" customHeight="1" outlineLevel="3" x14ac:dyDescent="0.25">
      <c r="A116" s="755"/>
      <c r="B116" s="757"/>
      <c r="C116" s="760"/>
      <c r="D116" s="56">
        <v>2017</v>
      </c>
      <c r="E116" s="250">
        <f t="shared" si="21"/>
        <v>2100</v>
      </c>
      <c r="F116" s="250">
        <v>2100</v>
      </c>
      <c r="G116" s="250">
        <v>0</v>
      </c>
      <c r="H116" s="250">
        <v>0</v>
      </c>
      <c r="I116" s="250">
        <v>0</v>
      </c>
      <c r="J116" s="762"/>
      <c r="K116" s="760"/>
    </row>
    <row r="117" spans="1:15" ht="15.75" customHeight="1" outlineLevel="3" x14ac:dyDescent="0.25">
      <c r="A117" s="755"/>
      <c r="B117" s="758"/>
      <c r="C117" s="760"/>
      <c r="D117" s="56">
        <v>2018</v>
      </c>
      <c r="E117" s="250">
        <f t="shared" si="21"/>
        <v>2100</v>
      </c>
      <c r="F117" s="250">
        <v>2100</v>
      </c>
      <c r="G117" s="250">
        <v>0</v>
      </c>
      <c r="H117" s="250">
        <v>0</v>
      </c>
      <c r="I117" s="250">
        <v>0</v>
      </c>
      <c r="J117" s="762"/>
      <c r="K117" s="760"/>
    </row>
    <row r="118" spans="1:15" ht="15.75" customHeight="1" outlineLevel="1" x14ac:dyDescent="0.25">
      <c r="A118" s="632" t="s">
        <v>129</v>
      </c>
      <c r="B118" s="606" t="str">
        <f>'10. План 2014-2020'!B258</f>
        <v xml:space="preserve">Задача 1.4. Сохранение и пополнение Архивного фонда Мурманской области 
</v>
      </c>
      <c r="C118" s="608" t="str">
        <f>'10. План 2014-2020'!C258</f>
        <v>2014-2020</v>
      </c>
      <c r="D118" s="279" t="s">
        <v>23</v>
      </c>
      <c r="E118" s="280">
        <f t="shared" ref="E118:E133" si="22">SUM(F118:I118)</f>
        <v>235371</v>
      </c>
      <c r="F118" s="280">
        <f>SUM(F119:F121)</f>
        <v>235371</v>
      </c>
      <c r="G118" s="280">
        <f>SUM(G119:G121)</f>
        <v>0</v>
      </c>
      <c r="H118" s="280">
        <f>SUM(H119:H121)</f>
        <v>0</v>
      </c>
      <c r="I118" s="280">
        <f>SUM(I119:I121)</f>
        <v>0</v>
      </c>
      <c r="J118" s="790" t="s">
        <v>393</v>
      </c>
      <c r="K118" s="608" t="str">
        <f>'10. План 2014-2020'!K258</f>
        <v>Комитет по развитию информационных технологий и связи Мурманской области</v>
      </c>
    </row>
    <row r="119" spans="1:15" ht="15.75" customHeight="1" outlineLevel="2" x14ac:dyDescent="0.25">
      <c r="A119" s="633"/>
      <c r="B119" s="607"/>
      <c r="C119" s="609"/>
      <c r="D119" s="281">
        <v>2016</v>
      </c>
      <c r="E119" s="282">
        <f t="shared" si="22"/>
        <v>77637.600000000006</v>
      </c>
      <c r="F119" s="282">
        <f t="shared" ref="F119:I121" si="23">F123</f>
        <v>77637.600000000006</v>
      </c>
      <c r="G119" s="282">
        <f t="shared" si="23"/>
        <v>0</v>
      </c>
      <c r="H119" s="282">
        <f t="shared" si="23"/>
        <v>0</v>
      </c>
      <c r="I119" s="282">
        <f t="shared" si="23"/>
        <v>0</v>
      </c>
      <c r="J119" s="801"/>
      <c r="K119" s="609"/>
    </row>
    <row r="120" spans="1:15" ht="15.75" customHeight="1" outlineLevel="2" x14ac:dyDescent="0.25">
      <c r="A120" s="633"/>
      <c r="B120" s="607"/>
      <c r="C120" s="609"/>
      <c r="D120" s="281">
        <v>2017</v>
      </c>
      <c r="E120" s="282">
        <f t="shared" si="22"/>
        <v>78993.2</v>
      </c>
      <c r="F120" s="282">
        <f t="shared" si="23"/>
        <v>78993.2</v>
      </c>
      <c r="G120" s="282">
        <f t="shared" si="23"/>
        <v>0</v>
      </c>
      <c r="H120" s="282">
        <f t="shared" si="23"/>
        <v>0</v>
      </c>
      <c r="I120" s="282">
        <f t="shared" si="23"/>
        <v>0</v>
      </c>
      <c r="J120" s="801"/>
      <c r="K120" s="609"/>
    </row>
    <row r="121" spans="1:15" ht="15.75" customHeight="1" outlineLevel="2" x14ac:dyDescent="0.25">
      <c r="A121" s="633"/>
      <c r="B121" s="789"/>
      <c r="C121" s="609"/>
      <c r="D121" s="281">
        <v>2018</v>
      </c>
      <c r="E121" s="282">
        <f t="shared" si="22"/>
        <v>78740.2</v>
      </c>
      <c r="F121" s="282">
        <f t="shared" si="23"/>
        <v>78740.2</v>
      </c>
      <c r="G121" s="282">
        <f t="shared" si="23"/>
        <v>0</v>
      </c>
      <c r="H121" s="282">
        <f t="shared" si="23"/>
        <v>0</v>
      </c>
      <c r="I121" s="282">
        <f t="shared" si="23"/>
        <v>0</v>
      </c>
      <c r="J121" s="802"/>
      <c r="K121" s="609"/>
    </row>
    <row r="122" spans="1:15" ht="15.75" customHeight="1" outlineLevel="2" x14ac:dyDescent="0.25">
      <c r="A122" s="748" t="s">
        <v>188</v>
      </c>
      <c r="B122" s="706" t="str">
        <f>'10. План 2014-2020'!B266</f>
        <v xml:space="preserve">Основное мероприятие 6. Организация хранения, комплектования, учета и использования архивных документов </v>
      </c>
      <c r="C122" s="708" t="str">
        <f>'10. План 2014-2020'!C266</f>
        <v>2014-2020</v>
      </c>
      <c r="D122" s="272" t="s">
        <v>23</v>
      </c>
      <c r="E122" s="273">
        <f>SUM(F122:I122)</f>
        <v>235371</v>
      </c>
      <c r="F122" s="273">
        <f>SUM(F123:F125)</f>
        <v>235371</v>
      </c>
      <c r="G122" s="273">
        <f>SUM(G123:G125)</f>
        <v>0</v>
      </c>
      <c r="H122" s="273">
        <f>SUM(H123:H125)</f>
        <v>0</v>
      </c>
      <c r="I122" s="273">
        <f>SUM(I123:I125)</f>
        <v>0</v>
      </c>
      <c r="J122" s="712" t="str">
        <f>'10. План 2014-2020'!J266</f>
        <v>Доля документов на всех видах носителей государственных архивов, находящихся в нормативных условиях, обеспечивающих их постоянное (вечное) хранение, в общем количестве архивных документов</v>
      </c>
      <c r="K122" s="708" t="str">
        <f>'10. План 2014-2020'!K266</f>
        <v xml:space="preserve">Комитет по развитию информационных технологий и связи Мурманской области </v>
      </c>
      <c r="M122" s="63"/>
      <c r="O122" s="63"/>
    </row>
    <row r="123" spans="1:15" ht="15.75" customHeight="1" outlineLevel="3" x14ac:dyDescent="0.25">
      <c r="A123" s="749"/>
      <c r="B123" s="707"/>
      <c r="C123" s="709"/>
      <c r="D123" s="275">
        <v>2016</v>
      </c>
      <c r="E123" s="276">
        <f t="shared" si="22"/>
        <v>77637.600000000006</v>
      </c>
      <c r="F123" s="276">
        <f t="shared" ref="F123:I125" si="24">F127+F131</f>
        <v>77637.600000000006</v>
      </c>
      <c r="G123" s="276">
        <f t="shared" si="24"/>
        <v>0</v>
      </c>
      <c r="H123" s="276">
        <f t="shared" si="24"/>
        <v>0</v>
      </c>
      <c r="I123" s="276">
        <f t="shared" si="24"/>
        <v>0</v>
      </c>
      <c r="J123" s="803"/>
      <c r="K123" s="709"/>
    </row>
    <row r="124" spans="1:15" ht="15.75" customHeight="1" outlineLevel="3" x14ac:dyDescent="0.25">
      <c r="A124" s="749"/>
      <c r="B124" s="707"/>
      <c r="C124" s="709"/>
      <c r="D124" s="275">
        <v>2017</v>
      </c>
      <c r="E124" s="276">
        <f t="shared" si="22"/>
        <v>78993.2</v>
      </c>
      <c r="F124" s="276">
        <f t="shared" si="24"/>
        <v>78993.2</v>
      </c>
      <c r="G124" s="276">
        <f t="shared" si="24"/>
        <v>0</v>
      </c>
      <c r="H124" s="276">
        <f t="shared" si="24"/>
        <v>0</v>
      </c>
      <c r="I124" s="276">
        <f t="shared" si="24"/>
        <v>0</v>
      </c>
      <c r="J124" s="803"/>
      <c r="K124" s="709"/>
    </row>
    <row r="125" spans="1:15" ht="15.75" customHeight="1" outlineLevel="3" x14ac:dyDescent="0.25">
      <c r="A125" s="749"/>
      <c r="B125" s="751"/>
      <c r="C125" s="709"/>
      <c r="D125" s="275">
        <v>2018</v>
      </c>
      <c r="E125" s="276">
        <f t="shared" si="22"/>
        <v>78740.2</v>
      </c>
      <c r="F125" s="276">
        <f t="shared" si="24"/>
        <v>78740.2</v>
      </c>
      <c r="G125" s="276">
        <f t="shared" si="24"/>
        <v>0</v>
      </c>
      <c r="H125" s="276">
        <f t="shared" si="24"/>
        <v>0</v>
      </c>
      <c r="I125" s="276">
        <f t="shared" si="24"/>
        <v>0</v>
      </c>
      <c r="J125" s="803"/>
      <c r="K125" s="709"/>
      <c r="L125" s="68"/>
    </row>
    <row r="126" spans="1:15" ht="15.75" customHeight="1" outlineLevel="3" x14ac:dyDescent="0.25">
      <c r="A126" s="739" t="s">
        <v>332</v>
      </c>
      <c r="B126" s="756" t="str">
        <f>'10. План 2014-2020'!B300</f>
        <v>Внедрение современных технологий хранения, учета, использования  архивных фондов</v>
      </c>
      <c r="C126" s="759" t="str">
        <f>'10. План 2014-2020'!C300</f>
        <v>2016-2020</v>
      </c>
      <c r="D126" s="70" t="s">
        <v>23</v>
      </c>
      <c r="E126" s="77">
        <f>SUM(F126:I126)</f>
        <v>20742.5</v>
      </c>
      <c r="F126" s="77">
        <f>SUM(F127:F129)</f>
        <v>20742.5</v>
      </c>
      <c r="G126" s="77">
        <f>SUM(G127:G129)</f>
        <v>0</v>
      </c>
      <c r="H126" s="77">
        <f>SUM(H127:H129)</f>
        <v>0</v>
      </c>
      <c r="I126" s="77">
        <f>SUM(I127:I129)</f>
        <v>0</v>
      </c>
      <c r="J126" s="582" t="str">
        <f>'10. План 2014-2020'!J300</f>
        <v xml:space="preserve">создание страхового фонда и фонда пользования уникальных и особо ценных документов, развитие систем автоматизированного государственного учета архивных документов, укрепление технической базы хранения архивных документов (использование современных решений в области хранения архивных документов).  </v>
      </c>
      <c r="K126" s="759" t="str">
        <f>'10. План 2014-2020'!K300</f>
        <v xml:space="preserve">Комитет по развитию информационных технологий и связи Мурманской области </v>
      </c>
    </row>
    <row r="127" spans="1:15" ht="15.75" customHeight="1" outlineLevel="3" x14ac:dyDescent="0.25">
      <c r="A127" s="755"/>
      <c r="B127" s="757"/>
      <c r="C127" s="760"/>
      <c r="D127" s="56">
        <v>2016</v>
      </c>
      <c r="E127" s="250">
        <f t="shared" si="22"/>
        <v>8238.1</v>
      </c>
      <c r="F127" s="250">
        <f>'10. План 2014-2020'!F301</f>
        <v>8238.1</v>
      </c>
      <c r="G127" s="250">
        <v>0</v>
      </c>
      <c r="H127" s="250">
        <v>0</v>
      </c>
      <c r="I127" s="250">
        <v>0</v>
      </c>
      <c r="J127" s="586"/>
      <c r="K127" s="760"/>
    </row>
    <row r="128" spans="1:15" ht="15.75" customHeight="1" outlineLevel="3" x14ac:dyDescent="0.25">
      <c r="A128" s="755"/>
      <c r="B128" s="757"/>
      <c r="C128" s="760"/>
      <c r="D128" s="56">
        <v>2017</v>
      </c>
      <c r="E128" s="250">
        <f t="shared" si="22"/>
        <v>6412.5</v>
      </c>
      <c r="F128" s="250">
        <f>'10. План 2014-2020'!F302</f>
        <v>6412.5</v>
      </c>
      <c r="G128" s="250">
        <v>0</v>
      </c>
      <c r="H128" s="250">
        <v>0</v>
      </c>
      <c r="I128" s="250">
        <v>0</v>
      </c>
      <c r="J128" s="586"/>
      <c r="K128" s="760"/>
    </row>
    <row r="129" spans="1:14" ht="15.75" customHeight="1" outlineLevel="3" x14ac:dyDescent="0.25">
      <c r="A129" s="755"/>
      <c r="B129" s="757"/>
      <c r="C129" s="760"/>
      <c r="D129" s="56">
        <v>2018</v>
      </c>
      <c r="E129" s="250">
        <f t="shared" si="22"/>
        <v>6091.9</v>
      </c>
      <c r="F129" s="250">
        <f>'10. План 2014-2020'!F303</f>
        <v>6091.9</v>
      </c>
      <c r="G129" s="250">
        <v>0</v>
      </c>
      <c r="H129" s="250">
        <v>0</v>
      </c>
      <c r="I129" s="250">
        <v>0</v>
      </c>
      <c r="J129" s="586"/>
      <c r="K129" s="760"/>
      <c r="L129" s="68"/>
    </row>
    <row r="130" spans="1:14" ht="15.75" customHeight="1" outlineLevel="3" x14ac:dyDescent="0.25">
      <c r="A130" s="739" t="s">
        <v>189</v>
      </c>
      <c r="B130" s="756" t="str">
        <f>'10. План 2014-2020'!B306</f>
        <v xml:space="preserve">Обеспечение деятельности государственных архивов Мурманской области </v>
      </c>
      <c r="C130" s="759" t="str">
        <f>'10. План 2014-2020'!C306</f>
        <v>2016-2020</v>
      </c>
      <c r="D130" s="70" t="s">
        <v>23</v>
      </c>
      <c r="E130" s="77">
        <f>SUM(F130:I130)</f>
        <v>214628.5</v>
      </c>
      <c r="F130" s="77">
        <f>SUM(F131:F133)</f>
        <v>214628.5</v>
      </c>
      <c r="G130" s="77">
        <f>SUM(G131:G133)</f>
        <v>0</v>
      </c>
      <c r="H130" s="77">
        <f>SUM(H131:H133)</f>
        <v>0</v>
      </c>
      <c r="I130" s="77">
        <f>SUM(I131:I133)</f>
        <v>0</v>
      </c>
      <c r="J130" s="582" t="str">
        <f>'10. План 2014-2020'!J306</f>
        <v>обеспечение сохранности документов Архивного фонда Мурманской области, находящихся на хранении в государственных архивах, пополнение Архивного фонда Мурманской области</v>
      </c>
      <c r="K130" s="759" t="str">
        <f>'10. План 2014-2020'!K306</f>
        <v xml:space="preserve"> ГОКУ ГАМО, ГОКУ ГАМО в г. Кировске</v>
      </c>
    </row>
    <row r="131" spans="1:14" ht="15.75" customHeight="1" outlineLevel="3" x14ac:dyDescent="0.25">
      <c r="A131" s="755"/>
      <c r="B131" s="757"/>
      <c r="C131" s="760"/>
      <c r="D131" s="56">
        <v>2016</v>
      </c>
      <c r="E131" s="250">
        <f t="shared" si="22"/>
        <v>69399.5</v>
      </c>
      <c r="F131" s="250">
        <f>'10. План 2014-2020'!F307</f>
        <v>69399.5</v>
      </c>
      <c r="G131" s="250">
        <v>0</v>
      </c>
      <c r="H131" s="250">
        <v>0</v>
      </c>
      <c r="I131" s="250">
        <v>0</v>
      </c>
      <c r="J131" s="586"/>
      <c r="K131" s="760"/>
      <c r="N131" s="129">
        <v>3164.5499999999997</v>
      </c>
    </row>
    <row r="132" spans="1:14" ht="15.75" customHeight="1" outlineLevel="3" x14ac:dyDescent="0.25">
      <c r="A132" s="755"/>
      <c r="B132" s="757"/>
      <c r="C132" s="760"/>
      <c r="D132" s="56">
        <v>2017</v>
      </c>
      <c r="E132" s="250">
        <f t="shared" si="22"/>
        <v>72580.7</v>
      </c>
      <c r="F132" s="250">
        <f>'10. План 2014-2020'!F308</f>
        <v>72580.7</v>
      </c>
      <c r="G132" s="250">
        <v>0</v>
      </c>
      <c r="H132" s="250">
        <v>0</v>
      </c>
      <c r="I132" s="250">
        <v>0</v>
      </c>
      <c r="J132" s="586"/>
      <c r="K132" s="760"/>
      <c r="N132" s="129">
        <v>3338.7</v>
      </c>
    </row>
    <row r="133" spans="1:14" ht="15.75" customHeight="1" outlineLevel="3" x14ac:dyDescent="0.25">
      <c r="A133" s="755"/>
      <c r="B133" s="757"/>
      <c r="C133" s="760"/>
      <c r="D133" s="56">
        <v>2018</v>
      </c>
      <c r="E133" s="250">
        <f t="shared" si="22"/>
        <v>72648.3</v>
      </c>
      <c r="F133" s="250">
        <f>'10. План 2014-2020'!F309</f>
        <v>72648.3</v>
      </c>
      <c r="G133" s="250">
        <v>0</v>
      </c>
      <c r="H133" s="250">
        <v>0</v>
      </c>
      <c r="I133" s="250">
        <v>0</v>
      </c>
      <c r="J133" s="586"/>
      <c r="K133" s="760"/>
      <c r="N133" s="129">
        <v>3465.8</v>
      </c>
    </row>
    <row r="134" spans="1:14" ht="18.75" customHeight="1" outlineLevel="1" x14ac:dyDescent="0.25">
      <c r="A134" s="632" t="s">
        <v>190</v>
      </c>
      <c r="B134" s="606" t="str">
        <f>'10. План 2014-2020'!B312</f>
        <v>Задача 1.5. Управление развитием информационного общества и формированием электронного правительства Мурманской области</v>
      </c>
      <c r="C134" s="608" t="str">
        <f>'10. План 2014-2020'!C312</f>
        <v>2014-2020</v>
      </c>
      <c r="D134" s="279" t="s">
        <v>23</v>
      </c>
      <c r="E134" s="280">
        <f>SUM(F134:I134)</f>
        <v>113194.8</v>
      </c>
      <c r="F134" s="280">
        <f>SUM(F135:F137)</f>
        <v>113194.8</v>
      </c>
      <c r="G134" s="280">
        <f>SUM(G135:G137)</f>
        <v>0</v>
      </c>
      <c r="H134" s="280">
        <f>SUM(H135:H137)</f>
        <v>0</v>
      </c>
      <c r="I134" s="280">
        <f>SUM(I135:I137)</f>
        <v>0</v>
      </c>
      <c r="J134" s="790" t="s">
        <v>393</v>
      </c>
      <c r="K134" s="608" t="str">
        <f>'10. План 2014-2020'!K312</f>
        <v>Комитет по развитию информационных технологий и связи Мурманской области</v>
      </c>
      <c r="L134" s="73"/>
    </row>
    <row r="135" spans="1:14" ht="19.5" customHeight="1" outlineLevel="2" x14ac:dyDescent="0.25">
      <c r="A135" s="633"/>
      <c r="B135" s="607"/>
      <c r="C135" s="609"/>
      <c r="D135" s="281">
        <v>2016</v>
      </c>
      <c r="E135" s="282">
        <f t="shared" ref="E135:E137" si="25">SUM(F135:I135)</f>
        <v>37788.400000000001</v>
      </c>
      <c r="F135" s="282">
        <f>F139</f>
        <v>37788.400000000001</v>
      </c>
      <c r="G135" s="282">
        <v>0</v>
      </c>
      <c r="H135" s="282">
        <v>0</v>
      </c>
      <c r="I135" s="282">
        <v>0</v>
      </c>
      <c r="J135" s="775"/>
      <c r="K135" s="609"/>
    </row>
    <row r="136" spans="1:14" ht="15.75" customHeight="1" outlineLevel="2" x14ac:dyDescent="0.25">
      <c r="A136" s="633"/>
      <c r="B136" s="607"/>
      <c r="C136" s="609"/>
      <c r="D136" s="281">
        <v>2017</v>
      </c>
      <c r="E136" s="282">
        <f t="shared" si="25"/>
        <v>37730.599999999991</v>
      </c>
      <c r="F136" s="282">
        <f>F140</f>
        <v>37730.599999999991</v>
      </c>
      <c r="G136" s="282">
        <v>0</v>
      </c>
      <c r="H136" s="282">
        <v>0</v>
      </c>
      <c r="I136" s="282">
        <v>0</v>
      </c>
      <c r="J136" s="775"/>
      <c r="K136" s="609"/>
    </row>
    <row r="137" spans="1:14" ht="26.25" customHeight="1" outlineLevel="2" x14ac:dyDescent="0.25">
      <c r="A137" s="633"/>
      <c r="B137" s="789"/>
      <c r="C137" s="609"/>
      <c r="D137" s="281">
        <v>2018</v>
      </c>
      <c r="E137" s="282">
        <f t="shared" si="25"/>
        <v>37675.800000000003</v>
      </c>
      <c r="F137" s="282">
        <f>F141</f>
        <v>37675.800000000003</v>
      </c>
      <c r="G137" s="282">
        <v>0</v>
      </c>
      <c r="H137" s="282">
        <v>0</v>
      </c>
      <c r="I137" s="282">
        <v>0</v>
      </c>
      <c r="J137" s="776"/>
      <c r="K137" s="609"/>
    </row>
    <row r="138" spans="1:14" ht="25.5" customHeight="1" outlineLevel="2" x14ac:dyDescent="0.25">
      <c r="A138" s="791" t="s">
        <v>191</v>
      </c>
      <c r="B138" s="706" t="str">
        <f>'10. План 2014-2020'!B320</f>
        <v>Основное мероприятие 7. Обеспечение реализации государственных функций и предоставления государственных услуг в сфере информационно-телекоммуникационных технологий</v>
      </c>
      <c r="C138" s="708" t="str">
        <f>'10. План 2014-2020'!C320</f>
        <v>2014-2020</v>
      </c>
      <c r="D138" s="272" t="s">
        <v>23</v>
      </c>
      <c r="E138" s="273">
        <f>SUM(F138:I138)</f>
        <v>113194.8</v>
      </c>
      <c r="F138" s="273">
        <f>SUM(F139:F141)</f>
        <v>113194.8</v>
      </c>
      <c r="G138" s="273">
        <f>SUM(G139:G141)</f>
        <v>0</v>
      </c>
      <c r="H138" s="273">
        <f>SUM(H139:H141)</f>
        <v>0</v>
      </c>
      <c r="I138" s="273">
        <f>SUM(I139:I141)</f>
        <v>0</v>
      </c>
      <c r="J138" s="712" t="str">
        <f>'10. План 2014-2020'!J320</f>
        <v>Доля граждан Мурманской области, зарегистрированных в Единой системе идентификации и аутентификации</v>
      </c>
      <c r="K138" s="708" t="str">
        <f>'10. План 2014-2020'!K320</f>
        <v>Комитет по развитию информационных технологий и связи Мурманской области</v>
      </c>
      <c r="L138" s="73"/>
      <c r="M138" s="63"/>
    </row>
    <row r="139" spans="1:14" ht="24" customHeight="1" outlineLevel="3" x14ac:dyDescent="0.25">
      <c r="A139" s="792"/>
      <c r="B139" s="707"/>
      <c r="C139" s="709"/>
      <c r="D139" s="275">
        <v>2016</v>
      </c>
      <c r="E139" s="276">
        <f t="shared" ref="E139:E141" si="26">SUM(F139:I139)</f>
        <v>37788.400000000001</v>
      </c>
      <c r="F139" s="276">
        <f>SUM(F143,F147,F151,F155)</f>
        <v>37788.400000000001</v>
      </c>
      <c r="G139" s="276">
        <f t="shared" ref="G139:I141" si="27">G143</f>
        <v>0</v>
      </c>
      <c r="H139" s="276">
        <f t="shared" si="27"/>
        <v>0</v>
      </c>
      <c r="I139" s="276">
        <f t="shared" si="27"/>
        <v>0</v>
      </c>
      <c r="J139" s="713"/>
      <c r="K139" s="709"/>
    </row>
    <row r="140" spans="1:14" ht="28.5" customHeight="1" outlineLevel="3" x14ac:dyDescent="0.25">
      <c r="A140" s="792"/>
      <c r="B140" s="707"/>
      <c r="C140" s="709"/>
      <c r="D140" s="275">
        <v>2017</v>
      </c>
      <c r="E140" s="276">
        <f t="shared" si="26"/>
        <v>37730.599999999991</v>
      </c>
      <c r="F140" s="276">
        <f>SUM(F144,F148,F152,F156)</f>
        <v>37730.599999999991</v>
      </c>
      <c r="G140" s="276">
        <f t="shared" si="27"/>
        <v>0</v>
      </c>
      <c r="H140" s="276">
        <f t="shared" si="27"/>
        <v>0</v>
      </c>
      <c r="I140" s="276">
        <f t="shared" si="27"/>
        <v>0</v>
      </c>
      <c r="J140" s="713"/>
      <c r="K140" s="709"/>
    </row>
    <row r="141" spans="1:14" ht="22.5" customHeight="1" outlineLevel="3" x14ac:dyDescent="0.25">
      <c r="A141" s="792"/>
      <c r="B141" s="751"/>
      <c r="C141" s="709"/>
      <c r="D141" s="275">
        <v>2018</v>
      </c>
      <c r="E141" s="276">
        <f t="shared" si="26"/>
        <v>37675.800000000003</v>
      </c>
      <c r="F141" s="276">
        <f>SUM(F145,F149,F153,F157)</f>
        <v>37675.800000000003</v>
      </c>
      <c r="G141" s="276">
        <f t="shared" si="27"/>
        <v>0</v>
      </c>
      <c r="H141" s="276">
        <f t="shared" si="27"/>
        <v>0</v>
      </c>
      <c r="I141" s="276">
        <f t="shared" si="27"/>
        <v>0</v>
      </c>
      <c r="J141" s="804"/>
      <c r="K141" s="709"/>
    </row>
    <row r="142" spans="1:14" ht="21.75" customHeight="1" outlineLevel="3" x14ac:dyDescent="0.25">
      <c r="A142" s="739" t="s">
        <v>192</v>
      </c>
      <c r="B142" s="756" t="str">
        <f>'10. План 2014-2020'!B328</f>
        <v>Обеспечение реализации функций в сфере развития информационного общества и формирования электронного правительства</v>
      </c>
      <c r="C142" s="759" t="str">
        <f>'10. План 2014-2020'!C328</f>
        <v>2014-2020</v>
      </c>
      <c r="D142" s="70" t="s">
        <v>23</v>
      </c>
      <c r="E142" s="77">
        <f>SUM(E143:E145)</f>
        <v>112324.2</v>
      </c>
      <c r="F142" s="77">
        <f>SUM(F143:F145)</f>
        <v>112324.2</v>
      </c>
      <c r="G142" s="77">
        <f>SUM(G143:G145)</f>
        <v>0</v>
      </c>
      <c r="H142" s="77">
        <f>SUM(H143:H145)</f>
        <v>0</v>
      </c>
      <c r="I142" s="77">
        <f>SUM(I143:I145)</f>
        <v>0</v>
      </c>
      <c r="J142" s="582" t="str">
        <f>'10. План 2014-2020'!J328</f>
        <v xml:space="preserve">финансовое обеспечение исполнения функций Комитета по развитию информационных технологий и связи в соответствии с Положением о Комитет </v>
      </c>
      <c r="K142" s="759" t="str">
        <f>'10. План 2014-2020'!K328</f>
        <v>Комитет по развитию информационных технологий и связи Мурманской области</v>
      </c>
      <c r="M142" s="68"/>
    </row>
    <row r="143" spans="1:14" ht="18.75" customHeight="1" outlineLevel="3" x14ac:dyDescent="0.25">
      <c r="A143" s="755"/>
      <c r="B143" s="757"/>
      <c r="C143" s="760"/>
      <c r="D143" s="56">
        <v>2016</v>
      </c>
      <c r="E143" s="250">
        <f t="shared" ref="E143:E145" si="28">SUM(F143:I143)</f>
        <v>37483.199999999997</v>
      </c>
      <c r="F143" s="250">
        <f>'10. План 2014-2020'!F331</f>
        <v>37483.199999999997</v>
      </c>
      <c r="G143" s="250">
        <v>0</v>
      </c>
      <c r="H143" s="250">
        <v>0</v>
      </c>
      <c r="I143" s="250">
        <v>0</v>
      </c>
      <c r="J143" s="586"/>
      <c r="K143" s="760"/>
      <c r="M143" s="54">
        <v>38851057</v>
      </c>
      <c r="N143" s="23"/>
    </row>
    <row r="144" spans="1:14" ht="20.25" customHeight="1" outlineLevel="3" x14ac:dyDescent="0.25">
      <c r="A144" s="755"/>
      <c r="B144" s="757"/>
      <c r="C144" s="760"/>
      <c r="D144" s="56">
        <v>2017</v>
      </c>
      <c r="E144" s="250">
        <f t="shared" si="28"/>
        <v>37440.699999999997</v>
      </c>
      <c r="F144" s="250">
        <f>'10. План 2014-2020'!F332</f>
        <v>37440.699999999997</v>
      </c>
      <c r="G144" s="250">
        <v>0</v>
      </c>
      <c r="H144" s="250">
        <v>0</v>
      </c>
      <c r="I144" s="250">
        <v>0</v>
      </c>
      <c r="J144" s="586"/>
      <c r="K144" s="760"/>
      <c r="M144" s="54">
        <v>38752057</v>
      </c>
      <c r="N144" s="23">
        <v>38797.1</v>
      </c>
    </row>
    <row r="145" spans="1:11" ht="21" customHeight="1" outlineLevel="3" x14ac:dyDescent="0.25">
      <c r="A145" s="755"/>
      <c r="B145" s="758"/>
      <c r="C145" s="760"/>
      <c r="D145" s="56">
        <v>2018</v>
      </c>
      <c r="E145" s="250">
        <f t="shared" si="28"/>
        <v>37400.300000000003</v>
      </c>
      <c r="F145" s="250">
        <f>'10. План 2014-2020'!F333</f>
        <v>37400.300000000003</v>
      </c>
      <c r="G145" s="250">
        <v>0</v>
      </c>
      <c r="H145" s="250">
        <v>0</v>
      </c>
      <c r="I145" s="250">
        <v>0</v>
      </c>
      <c r="J145" s="586"/>
      <c r="K145" s="760"/>
    </row>
    <row r="146" spans="1:11" ht="21.75" customHeight="1" outlineLevel="3" x14ac:dyDescent="0.25">
      <c r="A146" s="739" t="s">
        <v>193</v>
      </c>
      <c r="B146" s="756" t="str">
        <f>'10. План 2014-2020'!B336</f>
        <v>Информационное сопровождение работ по развитию информационного общества и формированию электронного правительства</v>
      </c>
      <c r="C146" s="759" t="str">
        <f>'10. План 2014-2020'!C336</f>
        <v>2014-2020</v>
      </c>
      <c r="D146" s="70" t="s">
        <v>23</v>
      </c>
      <c r="E146" s="77">
        <f t="shared" ref="E146:E158" si="29">SUM(F146:I146)</f>
        <v>94.9</v>
      </c>
      <c r="F146" s="77">
        <f>SUM(F147:F149)</f>
        <v>94.9</v>
      </c>
      <c r="G146" s="77">
        <f>SUM(G147:G149)</f>
        <v>0</v>
      </c>
      <c r="H146" s="77">
        <f>SUM(H147:H149)</f>
        <v>0</v>
      </c>
      <c r="I146" s="77">
        <f>SUM(I147:I149)</f>
        <v>0</v>
      </c>
      <c r="J146" s="582" t="str">
        <f>'10. План 2014-2020'!J336</f>
        <v xml:space="preserve">обеспечение информационным сопровождением работ по развитию информационного общества и формированию электронного правительства (освещение в СМИ) </v>
      </c>
      <c r="K146" s="759" t="str">
        <f>'10. План 2014-2020'!K336</f>
        <v>Комитет по развитию информационных технологий и связи Мурманской области</v>
      </c>
    </row>
    <row r="147" spans="1:11" ht="20.25" customHeight="1" outlineLevel="3" x14ac:dyDescent="0.25">
      <c r="A147" s="755"/>
      <c r="B147" s="757"/>
      <c r="C147" s="760"/>
      <c r="D147" s="56">
        <v>2016</v>
      </c>
      <c r="E147" s="250">
        <f t="shared" si="29"/>
        <v>33.299999999999997</v>
      </c>
      <c r="F147" s="250">
        <f>'10. План 2014-2020'!F339</f>
        <v>33.299999999999997</v>
      </c>
      <c r="G147" s="250">
        <v>0</v>
      </c>
      <c r="H147" s="250">
        <v>0</v>
      </c>
      <c r="I147" s="250">
        <v>0</v>
      </c>
      <c r="J147" s="586"/>
      <c r="K147" s="760"/>
    </row>
    <row r="148" spans="1:11" ht="20.25" customHeight="1" outlineLevel="3" x14ac:dyDescent="0.25">
      <c r="A148" s="755"/>
      <c r="B148" s="757"/>
      <c r="C148" s="760"/>
      <c r="D148" s="56">
        <v>2017</v>
      </c>
      <c r="E148" s="250">
        <f t="shared" si="29"/>
        <v>31.6</v>
      </c>
      <c r="F148" s="250">
        <f>'10. План 2014-2020'!F340</f>
        <v>31.6</v>
      </c>
      <c r="G148" s="250">
        <v>0</v>
      </c>
      <c r="H148" s="250">
        <v>0</v>
      </c>
      <c r="I148" s="250">
        <v>0</v>
      </c>
      <c r="J148" s="586"/>
      <c r="K148" s="760"/>
    </row>
    <row r="149" spans="1:11" ht="21" customHeight="1" outlineLevel="3" x14ac:dyDescent="0.25">
      <c r="A149" s="755"/>
      <c r="B149" s="758"/>
      <c r="C149" s="760"/>
      <c r="D149" s="56">
        <v>2018</v>
      </c>
      <c r="E149" s="250">
        <f t="shared" si="29"/>
        <v>30</v>
      </c>
      <c r="F149" s="250">
        <f>'10. План 2014-2020'!F341</f>
        <v>30</v>
      </c>
      <c r="G149" s="250">
        <v>0</v>
      </c>
      <c r="H149" s="250">
        <v>0</v>
      </c>
      <c r="I149" s="250">
        <v>0</v>
      </c>
      <c r="J149" s="586"/>
      <c r="K149" s="760"/>
    </row>
    <row r="150" spans="1:11" ht="33" customHeight="1" outlineLevel="3" x14ac:dyDescent="0.25">
      <c r="A150" s="739" t="s">
        <v>10</v>
      </c>
      <c r="B150" s="756" t="str">
        <f>'10. План 2014-2020'!B344</f>
        <v>Обучение государственных гражданских и муниципальных служащих Мурманской области, работников областных учреждений, приемам работы в государственных информационных системах, являющихся компонентами электронного правительства</v>
      </c>
      <c r="C150" s="759" t="str">
        <f>'10. План 2014-2020'!C344</f>
        <v>2014-2020</v>
      </c>
      <c r="D150" s="70" t="s">
        <v>23</v>
      </c>
      <c r="E150" s="77">
        <f t="shared" si="29"/>
        <v>135.5</v>
      </c>
      <c r="F150" s="77">
        <f>SUM(F151:F153)</f>
        <v>135.5</v>
      </c>
      <c r="G150" s="77">
        <f>SUM(G151:G153)</f>
        <v>0</v>
      </c>
      <c r="H150" s="77">
        <f>SUM(H151:H153)</f>
        <v>0</v>
      </c>
      <c r="I150" s="77">
        <f>SUM(I151:I153)</f>
        <v>0</v>
      </c>
      <c r="J150" s="582" t="str">
        <f>'10. План 2014-2020'!J344</f>
        <v>организация ежегодного обучения  государственных гражданских и муниципальных служащих Мурманской области, работников областных учреждений, приемам работы в государственных информационных системах, являющихся компонентами электронного правительства</v>
      </c>
      <c r="K150" s="759" t="str">
        <f>'10. План 2014-2020'!K344</f>
        <v>Комитет по развитию информационных технологий и связи Мурманской области</v>
      </c>
    </row>
    <row r="151" spans="1:11" ht="27" customHeight="1" outlineLevel="3" x14ac:dyDescent="0.25">
      <c r="A151" s="755"/>
      <c r="B151" s="757"/>
      <c r="C151" s="760"/>
      <c r="D151" s="56">
        <v>2016</v>
      </c>
      <c r="E151" s="250">
        <f t="shared" si="29"/>
        <v>47.5</v>
      </c>
      <c r="F151" s="250">
        <f>'10. План 2014-2020'!F347</f>
        <v>47.5</v>
      </c>
      <c r="G151" s="250">
        <v>0</v>
      </c>
      <c r="H151" s="250">
        <v>0</v>
      </c>
      <c r="I151" s="250">
        <v>0</v>
      </c>
      <c r="J151" s="586"/>
      <c r="K151" s="760"/>
    </row>
    <row r="152" spans="1:11" ht="23.25" customHeight="1" outlineLevel="3" x14ac:dyDescent="0.25">
      <c r="A152" s="755"/>
      <c r="B152" s="757"/>
      <c r="C152" s="760"/>
      <c r="D152" s="56">
        <v>2017</v>
      </c>
      <c r="E152" s="250">
        <f t="shared" si="29"/>
        <v>45.1</v>
      </c>
      <c r="F152" s="250">
        <f>'10. План 2014-2020'!F348</f>
        <v>45.1</v>
      </c>
      <c r="G152" s="250">
        <v>0</v>
      </c>
      <c r="H152" s="250">
        <v>0</v>
      </c>
      <c r="I152" s="250">
        <v>0</v>
      </c>
      <c r="J152" s="586"/>
      <c r="K152" s="760"/>
    </row>
    <row r="153" spans="1:11" ht="24" customHeight="1" outlineLevel="3" x14ac:dyDescent="0.25">
      <c r="A153" s="755"/>
      <c r="B153" s="758"/>
      <c r="C153" s="760"/>
      <c r="D153" s="56">
        <v>2018</v>
      </c>
      <c r="E153" s="250">
        <f t="shared" si="29"/>
        <v>42.9</v>
      </c>
      <c r="F153" s="250">
        <f>'10. План 2014-2020'!F349</f>
        <v>42.9</v>
      </c>
      <c r="G153" s="250">
        <v>0</v>
      </c>
      <c r="H153" s="250">
        <v>0</v>
      </c>
      <c r="I153" s="250">
        <v>0</v>
      </c>
      <c r="J153" s="586"/>
      <c r="K153" s="760"/>
    </row>
    <row r="154" spans="1:11" ht="15.75" customHeight="1" outlineLevel="3" x14ac:dyDescent="0.25">
      <c r="A154" s="739" t="s">
        <v>194</v>
      </c>
      <c r="B154" s="756" t="str">
        <f>'10. План 2014-2020'!B352</f>
        <v xml:space="preserve">Проведение экспертизы создаваемых в рамках реализации подпрограммы проектных решений и реализуемых мероприятий </v>
      </c>
      <c r="C154" s="759" t="str">
        <f>'10. План 2014-2020'!C352</f>
        <v>2015-2020</v>
      </c>
      <c r="D154" s="70" t="s">
        <v>23</v>
      </c>
      <c r="E154" s="77">
        <f t="shared" si="29"/>
        <v>640.20000000000005</v>
      </c>
      <c r="F154" s="77">
        <f>SUM(F155:F157)</f>
        <v>640.20000000000005</v>
      </c>
      <c r="G154" s="77">
        <f>SUM(G155:G157)</f>
        <v>0</v>
      </c>
      <c r="H154" s="77">
        <f>SUM(H155:H157)</f>
        <v>0</v>
      </c>
      <c r="I154" s="77">
        <f>SUM(I155:I157)</f>
        <v>0</v>
      </c>
      <c r="J154" s="582" t="str">
        <f>'10. План 2014-2020'!J352</f>
        <v xml:space="preserve">ежегодное проведение экспертизы создаваемых в рамках реализации подпрограммы проектных решений и реализуемых мероприятий </v>
      </c>
      <c r="K154" s="759" t="str">
        <f>'10. План 2014-2020'!K352</f>
        <v>Комитет по развитию информационных технологий и связи Мурманской области</v>
      </c>
    </row>
    <row r="155" spans="1:11" ht="15.75" customHeight="1" outlineLevel="3" x14ac:dyDescent="0.25">
      <c r="A155" s="755"/>
      <c r="B155" s="757"/>
      <c r="C155" s="760"/>
      <c r="D155" s="56">
        <v>2016</v>
      </c>
      <c r="E155" s="250">
        <f t="shared" si="29"/>
        <v>224.4</v>
      </c>
      <c r="F155" s="250">
        <f>'10. План 2014-2020'!F355</f>
        <v>224.4</v>
      </c>
      <c r="G155" s="250">
        <v>0</v>
      </c>
      <c r="H155" s="250">
        <v>0</v>
      </c>
      <c r="I155" s="250">
        <v>0</v>
      </c>
      <c r="J155" s="586"/>
      <c r="K155" s="760"/>
    </row>
    <row r="156" spans="1:11" ht="23.25" customHeight="1" outlineLevel="3" x14ac:dyDescent="0.25">
      <c r="A156" s="755"/>
      <c r="B156" s="757"/>
      <c r="C156" s="760"/>
      <c r="D156" s="56">
        <v>2017</v>
      </c>
      <c r="E156" s="250">
        <f t="shared" si="29"/>
        <v>213.2</v>
      </c>
      <c r="F156" s="250">
        <f>'10. План 2014-2020'!F356</f>
        <v>213.2</v>
      </c>
      <c r="G156" s="250">
        <v>0</v>
      </c>
      <c r="H156" s="250">
        <v>0</v>
      </c>
      <c r="I156" s="250">
        <v>0</v>
      </c>
      <c r="J156" s="586"/>
      <c r="K156" s="760"/>
    </row>
    <row r="157" spans="1:11" ht="23.25" customHeight="1" outlineLevel="3" x14ac:dyDescent="0.25">
      <c r="A157" s="755"/>
      <c r="B157" s="758"/>
      <c r="C157" s="760"/>
      <c r="D157" s="56">
        <v>2018</v>
      </c>
      <c r="E157" s="250">
        <f t="shared" si="29"/>
        <v>202.6</v>
      </c>
      <c r="F157" s="250">
        <f>'10. План 2014-2020'!F357</f>
        <v>202.6</v>
      </c>
      <c r="G157" s="250">
        <v>0</v>
      </c>
      <c r="H157" s="250">
        <v>0</v>
      </c>
      <c r="I157" s="250">
        <v>0</v>
      </c>
      <c r="J157" s="586"/>
      <c r="K157" s="760"/>
    </row>
    <row r="158" spans="1:11" ht="66.75" customHeight="1" outlineLevel="1" x14ac:dyDescent="0.25">
      <c r="A158" s="632" t="s">
        <v>195</v>
      </c>
      <c r="B158" s="606" t="str">
        <f>'10. План 2014-2020'!B360</f>
        <v xml:space="preserve">Задача 1.6. Обеспечение населения актуальной достоверной информацией о деятельности исполнительных органов власти </v>
      </c>
      <c r="C158" s="608" t="str">
        <f>'10. План 2014-2020'!C360</f>
        <v>2014-2020</v>
      </c>
      <c r="D158" s="279" t="s">
        <v>23</v>
      </c>
      <c r="E158" s="280">
        <f t="shared" si="29"/>
        <v>222441.59999999998</v>
      </c>
      <c r="F158" s="280">
        <f>SUM(F159:F161)</f>
        <v>195187.19999999998</v>
      </c>
      <c r="G158" s="280">
        <f>SUM(G159:G161)</f>
        <v>0</v>
      </c>
      <c r="H158" s="280">
        <f>SUM(H159:H161)</f>
        <v>0</v>
      </c>
      <c r="I158" s="280">
        <f>SUM(I159:I161)</f>
        <v>27254.400000000001</v>
      </c>
      <c r="J158" s="790" t="s">
        <v>393</v>
      </c>
      <c r="K158" s="608" t="str">
        <f>'10. План 2014-2020'!K360</f>
        <v>Аппарат Правительства Мурманской области</v>
      </c>
    </row>
    <row r="159" spans="1:11" ht="15.75" customHeight="1" outlineLevel="2" x14ac:dyDescent="0.25">
      <c r="A159" s="633"/>
      <c r="B159" s="607"/>
      <c r="C159" s="609"/>
      <c r="D159" s="281">
        <v>2016</v>
      </c>
      <c r="E159" s="282">
        <f t="shared" ref="E159:E161" si="30">SUM(F159:I159)</f>
        <v>78716.7</v>
      </c>
      <c r="F159" s="282">
        <f t="shared" ref="F159:I161" si="31">F163</f>
        <v>69631.899999999994</v>
      </c>
      <c r="G159" s="282">
        <f t="shared" si="31"/>
        <v>0</v>
      </c>
      <c r="H159" s="282">
        <f t="shared" si="31"/>
        <v>0</v>
      </c>
      <c r="I159" s="282">
        <f t="shared" si="31"/>
        <v>9084.8000000000011</v>
      </c>
      <c r="J159" s="801"/>
      <c r="K159" s="609"/>
    </row>
    <row r="160" spans="1:11" ht="15.75" customHeight="1" outlineLevel="2" x14ac:dyDescent="0.25">
      <c r="A160" s="633"/>
      <c r="B160" s="607"/>
      <c r="C160" s="609"/>
      <c r="D160" s="281">
        <v>2017</v>
      </c>
      <c r="E160" s="282">
        <f t="shared" si="30"/>
        <v>74297.7</v>
      </c>
      <c r="F160" s="282">
        <f t="shared" si="31"/>
        <v>65212.899999999994</v>
      </c>
      <c r="G160" s="282">
        <f t="shared" si="31"/>
        <v>0</v>
      </c>
      <c r="H160" s="282">
        <f t="shared" si="31"/>
        <v>0</v>
      </c>
      <c r="I160" s="282">
        <f t="shared" si="31"/>
        <v>9084.8000000000011</v>
      </c>
      <c r="J160" s="801"/>
      <c r="K160" s="609"/>
    </row>
    <row r="161" spans="1:13" ht="15.75" customHeight="1" outlineLevel="2" x14ac:dyDescent="0.25">
      <c r="A161" s="633"/>
      <c r="B161" s="789"/>
      <c r="C161" s="609"/>
      <c r="D161" s="281">
        <v>2018</v>
      </c>
      <c r="E161" s="282">
        <f t="shared" si="30"/>
        <v>69427.199999999997</v>
      </c>
      <c r="F161" s="282">
        <f t="shared" si="31"/>
        <v>60342.400000000001</v>
      </c>
      <c r="G161" s="282">
        <f t="shared" si="31"/>
        <v>0</v>
      </c>
      <c r="H161" s="282">
        <f t="shared" si="31"/>
        <v>0</v>
      </c>
      <c r="I161" s="282">
        <f t="shared" si="31"/>
        <v>9084.8000000000011</v>
      </c>
      <c r="J161" s="802"/>
      <c r="K161" s="609"/>
    </row>
    <row r="162" spans="1:13" ht="35.25" customHeight="1" outlineLevel="2" x14ac:dyDescent="0.25">
      <c r="A162" s="748" t="s">
        <v>197</v>
      </c>
      <c r="B162" s="706" t="str">
        <f>'10. План 2014-2020'!B368</f>
        <v>Основное мероприятие 8. Создание условий для получения  населением актуальной, достоверной информации о деятельности исполнительных органов государственной власти Мурманской области</v>
      </c>
      <c r="C162" s="708" t="str">
        <f>'10. План 2014-2020'!C368</f>
        <v>2014-2020</v>
      </c>
      <c r="D162" s="272" t="s">
        <v>23</v>
      </c>
      <c r="E162" s="287">
        <f>SUM(E163:E165)</f>
        <v>222441.59999999998</v>
      </c>
      <c r="F162" s="287">
        <f>SUM(F163:F165)</f>
        <v>195187.19999999998</v>
      </c>
      <c r="G162" s="287">
        <f>SUM(G163:G165)</f>
        <v>0</v>
      </c>
      <c r="H162" s="287">
        <f>SUM(H163:H165)</f>
        <v>0</v>
      </c>
      <c r="I162" s="287">
        <f>SUM(I163:I165)</f>
        <v>27254.400000000001</v>
      </c>
      <c r="J162" s="681" t="str">
        <f>'10. План 2014-2020'!J368</f>
        <v>Доля населения, удовлетворённая информационной открытостью деятельности исполнительных органов государственной власти Мурманской области
Доля опубликованной информации о деятельности государственных органов власти Мурманской области и социально значимой информации в общем объеме публикаций газеты "Мурманский вестник"</v>
      </c>
      <c r="K162" s="708" t="str">
        <f>'10. План 2014-2020'!K368</f>
        <v>Аппарат Правительства Мурманской области</v>
      </c>
    </row>
    <row r="163" spans="1:13" ht="28.5" customHeight="1" outlineLevel="3" x14ac:dyDescent="0.25">
      <c r="A163" s="749"/>
      <c r="B163" s="707"/>
      <c r="C163" s="709"/>
      <c r="D163" s="275">
        <v>2016</v>
      </c>
      <c r="E163" s="276">
        <f t="shared" ref="E163:E165" si="32">F163+G163+H163+I163</f>
        <v>78716.7</v>
      </c>
      <c r="F163" s="276">
        <f>F167+F171+F175+F179+F183+F187+F191+F195</f>
        <v>69631.899999999994</v>
      </c>
      <c r="G163" s="276">
        <f t="shared" ref="G163:I163" si="33">G167+G171+G175+G179+G183+G187+G191+G195</f>
        <v>0</v>
      </c>
      <c r="H163" s="276">
        <f t="shared" si="33"/>
        <v>0</v>
      </c>
      <c r="I163" s="276">
        <f t="shared" si="33"/>
        <v>9084.8000000000011</v>
      </c>
      <c r="J163" s="682"/>
      <c r="K163" s="709"/>
    </row>
    <row r="164" spans="1:13" ht="35.25" customHeight="1" outlineLevel="3" x14ac:dyDescent="0.25">
      <c r="A164" s="749"/>
      <c r="B164" s="707"/>
      <c r="C164" s="709"/>
      <c r="D164" s="275">
        <v>2017</v>
      </c>
      <c r="E164" s="276">
        <f t="shared" si="32"/>
        <v>74297.7</v>
      </c>
      <c r="F164" s="276">
        <f t="shared" ref="F164:F165" si="34">F168+F172+F176+F180+F184+F188+F192+F196</f>
        <v>65212.899999999994</v>
      </c>
      <c r="G164" s="276">
        <f>G168+G172+G176+G180+G184+G188+G192</f>
        <v>0</v>
      </c>
      <c r="H164" s="276">
        <f>H168+H172+H176+H180+H184+H188+H192</f>
        <v>0</v>
      </c>
      <c r="I164" s="276">
        <f t="shared" ref="I164" si="35">I168+I172+I176+I180+I184+I188+I192+I196</f>
        <v>9084.8000000000011</v>
      </c>
      <c r="J164" s="682"/>
      <c r="K164" s="709"/>
      <c r="M164" s="63"/>
    </row>
    <row r="165" spans="1:13" ht="44.25" customHeight="1" outlineLevel="3" x14ac:dyDescent="0.25">
      <c r="A165" s="749"/>
      <c r="B165" s="751"/>
      <c r="C165" s="709"/>
      <c r="D165" s="275">
        <v>2018</v>
      </c>
      <c r="E165" s="276">
        <f t="shared" si="32"/>
        <v>69427.199999999997</v>
      </c>
      <c r="F165" s="276">
        <f t="shared" si="34"/>
        <v>60342.400000000001</v>
      </c>
      <c r="G165" s="276">
        <f>G169+G173+G177+G181+G185+G189+G193</f>
        <v>0</v>
      </c>
      <c r="H165" s="276">
        <f>H169+H173+H177+H181+H185+H189+H193</f>
        <v>0</v>
      </c>
      <c r="I165" s="276">
        <f t="shared" ref="I165" si="36">I169+I173+I177+I181+I185+I189+I193+I197</f>
        <v>9084.8000000000011</v>
      </c>
      <c r="J165" s="683"/>
      <c r="K165" s="709"/>
    </row>
    <row r="166" spans="1:13" ht="24.75" customHeight="1" outlineLevel="3" x14ac:dyDescent="0.25">
      <c r="A166" s="739" t="s">
        <v>198</v>
      </c>
      <c r="B166" s="756" t="str">
        <f>'10. План 2014-2020'!B376</f>
        <v xml:space="preserve">Освещение в СМИ деятельности Правительства Мурманской области, исполнительных органов государственной власти Мурманской области, а также политических партий в соответствии с законодательством </v>
      </c>
      <c r="C166" s="759" t="str">
        <f>'10. План 2014-2020'!C376</f>
        <v>2014-2020</v>
      </c>
      <c r="D166" s="70" t="s">
        <v>23</v>
      </c>
      <c r="E166" s="179">
        <f>SUM(E167:E169)</f>
        <v>94386.4</v>
      </c>
      <c r="F166" s="179">
        <f>SUM(F167:F169)</f>
        <v>94386.4</v>
      </c>
      <c r="G166" s="179">
        <f>SUM(G167:G169)</f>
        <v>0</v>
      </c>
      <c r="H166" s="179">
        <f>SUM(H167:H169)</f>
        <v>0</v>
      </c>
      <c r="I166" s="179">
        <f>SUM(I167:I169)</f>
        <v>0</v>
      </c>
      <c r="J166" s="582" t="str">
        <f>'10. План 2014-2020'!J376</f>
        <v xml:space="preserve">обеспечение заключения контрактов на освещение в  средствах массовой информации (телевидение, радио, печатные СМИ, Интернет-издания, информационные агентства) деятельности Правительства Мурманской области, исполнительных органов государственной власти Мурманской области, а также политических партий в соответствии с законодательством </v>
      </c>
      <c r="K166" s="759" t="str">
        <f>'10. План 2014-2020'!K376</f>
        <v>Аппарат Правительства Мурманской области</v>
      </c>
    </row>
    <row r="167" spans="1:13" ht="30.75" customHeight="1" outlineLevel="3" x14ac:dyDescent="0.25">
      <c r="A167" s="755"/>
      <c r="B167" s="757"/>
      <c r="C167" s="760"/>
      <c r="D167" s="56">
        <v>2016</v>
      </c>
      <c r="E167" s="80">
        <f t="shared" ref="E167:E189" si="37">SUM(F167:I167)</f>
        <v>36690.5</v>
      </c>
      <c r="F167" s="80">
        <f>'10. План 2014-2020'!F379</f>
        <v>36690.5</v>
      </c>
      <c r="G167" s="250">
        <v>0</v>
      </c>
      <c r="H167" s="250">
        <v>0</v>
      </c>
      <c r="I167" s="250">
        <v>0</v>
      </c>
      <c r="J167" s="586"/>
      <c r="K167" s="760"/>
    </row>
    <row r="168" spans="1:13" ht="27" customHeight="1" outlineLevel="3" x14ac:dyDescent="0.25">
      <c r="A168" s="755"/>
      <c r="B168" s="757"/>
      <c r="C168" s="760"/>
      <c r="D168" s="56">
        <v>2017</v>
      </c>
      <c r="E168" s="80">
        <f t="shared" si="37"/>
        <v>31187.3</v>
      </c>
      <c r="F168" s="80">
        <f>'10. План 2014-2020'!F380</f>
        <v>31187.3</v>
      </c>
      <c r="G168" s="250">
        <v>0</v>
      </c>
      <c r="H168" s="250">
        <v>0</v>
      </c>
      <c r="I168" s="250">
        <v>0</v>
      </c>
      <c r="J168" s="586"/>
      <c r="K168" s="760"/>
    </row>
    <row r="169" spans="1:13" ht="30" customHeight="1" outlineLevel="3" x14ac:dyDescent="0.25">
      <c r="A169" s="755"/>
      <c r="B169" s="757"/>
      <c r="C169" s="760"/>
      <c r="D169" s="56">
        <v>2018</v>
      </c>
      <c r="E169" s="80">
        <f t="shared" si="37"/>
        <v>26508.6</v>
      </c>
      <c r="F169" s="80">
        <f>'10. План 2014-2020'!F381</f>
        <v>26508.6</v>
      </c>
      <c r="G169" s="250">
        <v>0</v>
      </c>
      <c r="H169" s="250">
        <v>0</v>
      </c>
      <c r="I169" s="250">
        <v>0</v>
      </c>
      <c r="J169" s="586"/>
      <c r="K169" s="760"/>
    </row>
    <row r="170" spans="1:13" ht="15.75" customHeight="1" outlineLevel="3" x14ac:dyDescent="0.25">
      <c r="A170" s="739" t="s">
        <v>199</v>
      </c>
      <c r="B170" s="756" t="str">
        <f>'10. План 2014-2020'!B384</f>
        <v>Проведение семинаров, круглых столов, участие в семинарах, выставках и форумах СМИ</v>
      </c>
      <c r="C170" s="759" t="str">
        <f>'10. План 2014-2020'!C384</f>
        <v>2014-2020</v>
      </c>
      <c r="D170" s="70" t="s">
        <v>23</v>
      </c>
      <c r="E170" s="179">
        <f>SUM(E171:E173)</f>
        <v>1219.4000000000001</v>
      </c>
      <c r="F170" s="179">
        <f>SUM(F171:F173)</f>
        <v>1219.4000000000001</v>
      </c>
      <c r="G170" s="179">
        <f>SUM(G171:G173)</f>
        <v>0</v>
      </c>
      <c r="H170" s="179">
        <f>SUM(H171:H173)</f>
        <v>0</v>
      </c>
      <c r="I170" s="179">
        <f>SUM(I171:I173)</f>
        <v>0</v>
      </c>
      <c r="J170" s="582" t="str">
        <f>'10. План 2014-2020'!J384</f>
        <v>ежегодное проведение (принятие участие в проведении) не менее 2 мероприятий для СМИ</v>
      </c>
      <c r="K170" s="759" t="str">
        <f>'10. План 2014-2020'!K384</f>
        <v>Аппарат Правительства Мурманской области</v>
      </c>
    </row>
    <row r="171" spans="1:13" ht="15.75" customHeight="1" outlineLevel="3" x14ac:dyDescent="0.25">
      <c r="A171" s="755"/>
      <c r="B171" s="757"/>
      <c r="C171" s="760"/>
      <c r="D171" s="56">
        <v>2016</v>
      </c>
      <c r="E171" s="80">
        <f t="shared" si="37"/>
        <v>427.5</v>
      </c>
      <c r="F171" s="250">
        <f>'10. План 2014-2020'!F387</f>
        <v>427.5</v>
      </c>
      <c r="G171" s="250">
        <v>0</v>
      </c>
      <c r="H171" s="250">
        <v>0</v>
      </c>
      <c r="I171" s="250">
        <v>0</v>
      </c>
      <c r="J171" s="586"/>
      <c r="K171" s="760"/>
    </row>
    <row r="172" spans="1:13" ht="15.75" customHeight="1" outlineLevel="3" x14ac:dyDescent="0.25">
      <c r="A172" s="755"/>
      <c r="B172" s="757"/>
      <c r="C172" s="760"/>
      <c r="D172" s="56">
        <v>2017</v>
      </c>
      <c r="E172" s="80">
        <f t="shared" si="37"/>
        <v>406.1</v>
      </c>
      <c r="F172" s="250">
        <f>'10. План 2014-2020'!F388</f>
        <v>406.1</v>
      </c>
      <c r="G172" s="250">
        <v>0</v>
      </c>
      <c r="H172" s="250">
        <v>0</v>
      </c>
      <c r="I172" s="250">
        <v>0</v>
      </c>
      <c r="J172" s="586"/>
      <c r="K172" s="760"/>
    </row>
    <row r="173" spans="1:13" ht="15.75" customHeight="1" outlineLevel="3" x14ac:dyDescent="0.25">
      <c r="A173" s="755"/>
      <c r="B173" s="757"/>
      <c r="C173" s="760"/>
      <c r="D173" s="56">
        <v>2018</v>
      </c>
      <c r="E173" s="80">
        <f t="shared" si="37"/>
        <v>385.8</v>
      </c>
      <c r="F173" s="250">
        <f>'10. План 2014-2020'!F389</f>
        <v>385.8</v>
      </c>
      <c r="G173" s="250">
        <v>0</v>
      </c>
      <c r="H173" s="250">
        <v>0</v>
      </c>
      <c r="I173" s="250">
        <v>0</v>
      </c>
      <c r="J173" s="586"/>
      <c r="K173" s="760"/>
    </row>
    <row r="174" spans="1:13" ht="15.75" customHeight="1" outlineLevel="3" x14ac:dyDescent="0.25">
      <c r="A174" s="739" t="s">
        <v>200</v>
      </c>
      <c r="B174" s="756" t="str">
        <f>'10. План 2014-2020'!B392</f>
        <v>Организация и проведение "Форума СМИ Мурманской области"</v>
      </c>
      <c r="C174" s="759" t="str">
        <f>'10. План 2014-2020'!C392</f>
        <v>2014-2020</v>
      </c>
      <c r="D174" s="70" t="s">
        <v>23</v>
      </c>
      <c r="E174" s="179">
        <f>SUM(E175:E177)</f>
        <v>2438</v>
      </c>
      <c r="F174" s="179">
        <f>SUM(F175:F177)</f>
        <v>2438</v>
      </c>
      <c r="G174" s="179">
        <f>SUM(G175:G177)</f>
        <v>0</v>
      </c>
      <c r="H174" s="179">
        <f>SUM(H175:H177)</f>
        <v>0</v>
      </c>
      <c r="I174" s="179">
        <f>SUM(I175:I177)</f>
        <v>0</v>
      </c>
      <c r="J174" s="582" t="str">
        <f>'10. План 2014-2020'!J392</f>
        <v>ежегодная организация и проведение Форму СМИ Мурманской области</v>
      </c>
      <c r="K174" s="759" t="str">
        <f>'10. План 2014-2020'!K392</f>
        <v>Аппарат Правительства Мурманской области, ГОБУ «Управление по обеспечению деятельности Правительства Мурманской области»</v>
      </c>
    </row>
    <row r="175" spans="1:13" ht="15.75" customHeight="1" outlineLevel="3" x14ac:dyDescent="0.25">
      <c r="A175" s="755"/>
      <c r="B175" s="757"/>
      <c r="C175" s="760"/>
      <c r="D175" s="56">
        <v>2016</v>
      </c>
      <c r="E175" s="80">
        <f t="shared" si="37"/>
        <v>855</v>
      </c>
      <c r="F175" s="250">
        <f>'10. План 2014-2020'!F395</f>
        <v>855</v>
      </c>
      <c r="G175" s="250">
        <v>0</v>
      </c>
      <c r="H175" s="250">
        <v>0</v>
      </c>
      <c r="I175" s="250">
        <v>0</v>
      </c>
      <c r="J175" s="586"/>
      <c r="K175" s="760"/>
    </row>
    <row r="176" spans="1:13" ht="15.75" customHeight="1" outlineLevel="3" x14ac:dyDescent="0.25">
      <c r="A176" s="755"/>
      <c r="B176" s="757"/>
      <c r="C176" s="760"/>
      <c r="D176" s="56">
        <v>2017</v>
      </c>
      <c r="E176" s="80">
        <f t="shared" si="37"/>
        <v>812</v>
      </c>
      <c r="F176" s="250">
        <f>'10. План 2014-2020'!F396</f>
        <v>812</v>
      </c>
      <c r="G176" s="250">
        <v>0</v>
      </c>
      <c r="H176" s="250">
        <v>0</v>
      </c>
      <c r="I176" s="250">
        <v>0</v>
      </c>
      <c r="J176" s="586"/>
      <c r="K176" s="760"/>
    </row>
    <row r="177" spans="1:11" ht="15.75" customHeight="1" outlineLevel="3" x14ac:dyDescent="0.25">
      <c r="A177" s="755"/>
      <c r="B177" s="757"/>
      <c r="C177" s="760"/>
      <c r="D177" s="56">
        <v>2018</v>
      </c>
      <c r="E177" s="80">
        <f t="shared" si="37"/>
        <v>771</v>
      </c>
      <c r="F177" s="250">
        <f>'10. План 2014-2020'!F397</f>
        <v>771</v>
      </c>
      <c r="G177" s="250">
        <v>0</v>
      </c>
      <c r="H177" s="250">
        <v>0</v>
      </c>
      <c r="I177" s="250">
        <v>0</v>
      </c>
      <c r="J177" s="586"/>
      <c r="K177" s="760"/>
    </row>
    <row r="178" spans="1:11" ht="15.75" customHeight="1" outlineLevel="3" x14ac:dyDescent="0.25">
      <c r="A178" s="739" t="s">
        <v>201</v>
      </c>
      <c r="B178" s="756" t="str">
        <f>'10. План 2014-2020'!B400</f>
        <v>Организация и проведение ежегодных творческих конкурсов среди журналистов и средств массовой информации Мурманской области</v>
      </c>
      <c r="C178" s="759" t="str">
        <f>'10. План 2014-2020'!C400</f>
        <v>2014-2020</v>
      </c>
      <c r="D178" s="70" t="s">
        <v>23</v>
      </c>
      <c r="E178" s="179">
        <f>SUM(E179:E181)</f>
        <v>813</v>
      </c>
      <c r="F178" s="179">
        <f>SUM(F179:F181)</f>
        <v>813</v>
      </c>
      <c r="G178" s="179">
        <f>SUM(G179:G181)</f>
        <v>0</v>
      </c>
      <c r="H178" s="179">
        <f>SUM(H179:H181)</f>
        <v>0</v>
      </c>
      <c r="I178" s="179">
        <f>SUM(I179:I181)</f>
        <v>0</v>
      </c>
      <c r="J178" s="582" t="str">
        <f>'10. План 2014-2020'!J400</f>
        <v>ежегодное проведение 1 творческого конкурса среди журналистов и СМИ</v>
      </c>
      <c r="K178" s="759" t="str">
        <f>'10. План 2014-2020'!K400</f>
        <v>Аппарат Правительства Мурманской области</v>
      </c>
    </row>
    <row r="179" spans="1:11" ht="15.75" customHeight="1" outlineLevel="3" x14ac:dyDescent="0.25">
      <c r="A179" s="755"/>
      <c r="B179" s="757"/>
      <c r="C179" s="760"/>
      <c r="D179" s="56">
        <v>2016</v>
      </c>
      <c r="E179" s="80">
        <f t="shared" si="37"/>
        <v>285</v>
      </c>
      <c r="F179" s="250">
        <f>'10. План 2014-2020'!F403</f>
        <v>285</v>
      </c>
      <c r="G179" s="250">
        <v>0</v>
      </c>
      <c r="H179" s="250">
        <v>0</v>
      </c>
      <c r="I179" s="250">
        <v>0</v>
      </c>
      <c r="J179" s="586"/>
      <c r="K179" s="760"/>
    </row>
    <row r="180" spans="1:11" ht="15.75" customHeight="1" outlineLevel="3" x14ac:dyDescent="0.25">
      <c r="A180" s="755"/>
      <c r="B180" s="757"/>
      <c r="C180" s="760"/>
      <c r="D180" s="56">
        <v>2017</v>
      </c>
      <c r="E180" s="80">
        <f t="shared" si="37"/>
        <v>270.8</v>
      </c>
      <c r="F180" s="250">
        <f>'10. План 2014-2020'!F404</f>
        <v>270.8</v>
      </c>
      <c r="G180" s="250">
        <v>0</v>
      </c>
      <c r="H180" s="250">
        <v>0</v>
      </c>
      <c r="I180" s="250">
        <v>0</v>
      </c>
      <c r="J180" s="586"/>
      <c r="K180" s="760"/>
    </row>
    <row r="181" spans="1:11" ht="15.75" customHeight="1" outlineLevel="3" x14ac:dyDescent="0.25">
      <c r="A181" s="755"/>
      <c r="B181" s="757"/>
      <c r="C181" s="760"/>
      <c r="D181" s="56">
        <v>2018</v>
      </c>
      <c r="E181" s="80">
        <f t="shared" si="37"/>
        <v>257.2</v>
      </c>
      <c r="F181" s="250">
        <f>'10. План 2014-2020'!F405</f>
        <v>257.2</v>
      </c>
      <c r="G181" s="250">
        <v>0</v>
      </c>
      <c r="H181" s="250">
        <v>0</v>
      </c>
      <c r="I181" s="250">
        <v>0</v>
      </c>
      <c r="J181" s="586"/>
      <c r="K181" s="760"/>
    </row>
    <row r="182" spans="1:11" ht="15.75" customHeight="1" outlineLevel="3" x14ac:dyDescent="0.25">
      <c r="A182" s="739" t="s">
        <v>202</v>
      </c>
      <c r="B182" s="756" t="str">
        <f>'10. План 2014-2020'!B416</f>
        <v>Субсидия на финансовое обеспечение выполнения государственного задания</v>
      </c>
      <c r="C182" s="759" t="str">
        <f>'10. План 2014-2020'!C416</f>
        <v>2016-2020</v>
      </c>
      <c r="D182" s="70" t="s">
        <v>23</v>
      </c>
      <c r="E182" s="179">
        <f>SUM(E183:E185)</f>
        <v>94015.2</v>
      </c>
      <c r="F182" s="179">
        <f>SUM(F183:F185)</f>
        <v>94015.2</v>
      </c>
      <c r="G182" s="179">
        <f>SUM(G183:G185)</f>
        <v>0</v>
      </c>
      <c r="H182" s="179">
        <f>SUM(H183:H185)</f>
        <v>0</v>
      </c>
      <c r="I182" s="179">
        <f>SUM(I183:I185)</f>
        <v>0</v>
      </c>
      <c r="J182" s="756" t="str">
        <f>'10. План 2014-2020'!J416</f>
        <v>обеспечение выполнения государственного задания. Ежегодный выпуск 1464 полос формата А2 региональной газеты "Мурманский вестник",  подготовка и представление 209 информационно-аналитических обзоров по результатам мониторинга СМИ</v>
      </c>
      <c r="K182" s="759" t="str">
        <f>'10. План 2014-2020'!K416</f>
        <v>ГОАУ "Редакция газеты "Мурманский вестник"</v>
      </c>
    </row>
    <row r="183" spans="1:11" ht="15.75" customHeight="1" outlineLevel="3" x14ac:dyDescent="0.25">
      <c r="A183" s="755"/>
      <c r="B183" s="757"/>
      <c r="C183" s="760"/>
      <c r="D183" s="56">
        <v>2016</v>
      </c>
      <c r="E183" s="80">
        <f t="shared" si="37"/>
        <v>30634</v>
      </c>
      <c r="F183" s="80">
        <f>'10. План 2014-2020'!F417</f>
        <v>30634</v>
      </c>
      <c r="G183" s="250">
        <v>0</v>
      </c>
      <c r="H183" s="250">
        <v>0</v>
      </c>
      <c r="I183" s="80"/>
      <c r="J183" s="757"/>
      <c r="K183" s="760"/>
    </row>
    <row r="184" spans="1:11" ht="15.75" customHeight="1" outlineLevel="3" x14ac:dyDescent="0.25">
      <c r="A184" s="755"/>
      <c r="B184" s="757"/>
      <c r="C184" s="760"/>
      <c r="D184" s="56">
        <v>2017</v>
      </c>
      <c r="E184" s="80">
        <f t="shared" si="37"/>
        <v>31764.1</v>
      </c>
      <c r="F184" s="80">
        <f>'10. План 2014-2020'!F418</f>
        <v>31764.1</v>
      </c>
      <c r="G184" s="250">
        <v>0</v>
      </c>
      <c r="H184" s="250">
        <v>0</v>
      </c>
      <c r="I184" s="80"/>
      <c r="J184" s="757"/>
      <c r="K184" s="760"/>
    </row>
    <row r="185" spans="1:11" ht="26.25" customHeight="1" outlineLevel="3" x14ac:dyDescent="0.25">
      <c r="A185" s="755"/>
      <c r="B185" s="757"/>
      <c r="C185" s="760"/>
      <c r="D185" s="56">
        <v>2018</v>
      </c>
      <c r="E185" s="80">
        <f t="shared" si="37"/>
        <v>31617.1</v>
      </c>
      <c r="F185" s="80">
        <f>'10. План 2014-2020'!F419</f>
        <v>31617.1</v>
      </c>
      <c r="G185" s="250">
        <v>0</v>
      </c>
      <c r="H185" s="250">
        <v>0</v>
      </c>
      <c r="I185" s="80"/>
      <c r="J185" s="758"/>
      <c r="K185" s="760"/>
    </row>
    <row r="186" spans="1:11" ht="15.75" customHeight="1" outlineLevel="3" x14ac:dyDescent="0.25">
      <c r="A186" s="739" t="s">
        <v>203</v>
      </c>
      <c r="B186" s="756" t="str">
        <f>'10. План 2014-2020'!B422</f>
        <v>Оказание платных информационных услуг</v>
      </c>
      <c r="C186" s="759" t="str">
        <f>'10. План 2014-2020'!C422</f>
        <v xml:space="preserve">2016-2020 </v>
      </c>
      <c r="D186" s="70" t="s">
        <v>23</v>
      </c>
      <c r="E186" s="179">
        <f>SUM(E187:E189)</f>
        <v>26917.800000000003</v>
      </c>
      <c r="F186" s="179">
        <f>SUM(F187:F189)</f>
        <v>0</v>
      </c>
      <c r="G186" s="179">
        <f>SUM(G187:G189)</f>
        <v>0</v>
      </c>
      <c r="H186" s="179">
        <f>SUM(H187:H189)</f>
        <v>0</v>
      </c>
      <c r="I186" s="179">
        <f>SUM(I187:I189)</f>
        <v>26917.800000000003</v>
      </c>
      <c r="J186" s="582" t="str">
        <f>'10. План 2014-2020'!J422</f>
        <v>обеспечение опубликования рекламной информации в газете "Мурманский вестник"</v>
      </c>
      <c r="K186" s="759" t="str">
        <f>'10. План 2014-2020'!K422</f>
        <v>ГОАУ "Редакция газеты "Мурманский вестник"</v>
      </c>
    </row>
    <row r="187" spans="1:11" ht="15.75" customHeight="1" outlineLevel="3" x14ac:dyDescent="0.25">
      <c r="A187" s="755"/>
      <c r="B187" s="757"/>
      <c r="C187" s="760"/>
      <c r="D187" s="56">
        <v>2016</v>
      </c>
      <c r="E187" s="80">
        <f t="shared" si="37"/>
        <v>8972.6</v>
      </c>
      <c r="F187" s="80">
        <f>'10. План 2014-2020'!F423</f>
        <v>0</v>
      </c>
      <c r="G187" s="80">
        <f>'10. План 2014-2020'!G423</f>
        <v>0</v>
      </c>
      <c r="H187" s="80">
        <f>'10. План 2014-2020'!H423</f>
        <v>0</v>
      </c>
      <c r="I187" s="80">
        <f>'10. План 2014-2020'!I423</f>
        <v>8972.6</v>
      </c>
      <c r="J187" s="586"/>
      <c r="K187" s="760"/>
    </row>
    <row r="188" spans="1:11" ht="15.75" customHeight="1" outlineLevel="3" x14ac:dyDescent="0.25">
      <c r="A188" s="755"/>
      <c r="B188" s="757"/>
      <c r="C188" s="760"/>
      <c r="D188" s="56">
        <v>2017</v>
      </c>
      <c r="E188" s="80">
        <f t="shared" si="37"/>
        <v>8972.6</v>
      </c>
      <c r="F188" s="80">
        <f>'10. План 2014-2020'!F424</f>
        <v>0</v>
      </c>
      <c r="G188" s="250">
        <v>0</v>
      </c>
      <c r="H188" s="250">
        <v>0</v>
      </c>
      <c r="I188" s="80">
        <f>'10. План 2014-2020'!I424</f>
        <v>8972.6</v>
      </c>
      <c r="J188" s="586"/>
      <c r="K188" s="760"/>
    </row>
    <row r="189" spans="1:11" ht="15.75" customHeight="1" outlineLevel="3" x14ac:dyDescent="0.25">
      <c r="A189" s="755"/>
      <c r="B189" s="757"/>
      <c r="C189" s="760"/>
      <c r="D189" s="56">
        <v>2018</v>
      </c>
      <c r="E189" s="80">
        <f t="shared" si="37"/>
        <v>8972.6</v>
      </c>
      <c r="F189" s="80">
        <f>'10. План 2014-2020'!F425</f>
        <v>0</v>
      </c>
      <c r="G189" s="250">
        <v>0</v>
      </c>
      <c r="H189" s="250">
        <v>0</v>
      </c>
      <c r="I189" s="80">
        <f>'10. План 2014-2020'!I425</f>
        <v>8972.6</v>
      </c>
      <c r="J189" s="586"/>
      <c r="K189" s="760"/>
    </row>
    <row r="190" spans="1:11" ht="15.75" customHeight="1" outlineLevel="3" x14ac:dyDescent="0.25">
      <c r="A190" s="739" t="s">
        <v>205</v>
      </c>
      <c r="B190" s="756" t="str">
        <f>'10. План 2014-2020'!B428</f>
        <v>Содержание имущества учреждения ГОАУ "Редакция газеты "Мурманский вестник"</v>
      </c>
      <c r="C190" s="759" t="str">
        <f>'10. План 2014-2020'!C428</f>
        <v xml:space="preserve">2014-2020 </v>
      </c>
      <c r="D190" s="70" t="s">
        <v>23</v>
      </c>
      <c r="E190" s="179">
        <f>E191+E192+E193</f>
        <v>1534.6</v>
      </c>
      <c r="F190" s="179">
        <f>SUM(F191:F193)</f>
        <v>1198</v>
      </c>
      <c r="G190" s="179">
        <v>0</v>
      </c>
      <c r="H190" s="179">
        <v>0</v>
      </c>
      <c r="I190" s="179">
        <f>I191+I192+I193</f>
        <v>336.6</v>
      </c>
      <c r="J190" s="582" t="str">
        <f>'10. План 2014-2020'!J428</f>
        <v xml:space="preserve">обеспечение содержания имущества ГОАУ "Редакция газеты "Мурманский вестник" (доля своевременно оплаченных расходов на содержание имущества составляет 100%) </v>
      </c>
      <c r="K190" s="759" t="str">
        <f>'10. План 2014-2020'!K428</f>
        <v>ГОАУ «Редакция газеты «Мурманский вестник».</v>
      </c>
    </row>
    <row r="191" spans="1:11" ht="15.75" customHeight="1" outlineLevel="3" x14ac:dyDescent="0.25">
      <c r="A191" s="755"/>
      <c r="B191" s="757"/>
      <c r="C191" s="760"/>
      <c r="D191" s="56">
        <v>2016</v>
      </c>
      <c r="E191" s="80">
        <f t="shared" ref="E191:E197" si="38">F191+I191</f>
        <v>479.7</v>
      </c>
      <c r="F191" s="80">
        <f>'10. План 2014-2020'!F431</f>
        <v>367.5</v>
      </c>
      <c r="G191" s="80">
        <f>'10. План 2014-2020'!G431</f>
        <v>0</v>
      </c>
      <c r="H191" s="80">
        <f>'10. План 2014-2020'!H431</f>
        <v>0</v>
      </c>
      <c r="I191" s="80">
        <f>'10. План 2014-2020'!I431</f>
        <v>112.2</v>
      </c>
      <c r="J191" s="805"/>
      <c r="K191" s="760"/>
    </row>
    <row r="192" spans="1:11" ht="15.75" customHeight="1" outlineLevel="3" x14ac:dyDescent="0.25">
      <c r="A192" s="755"/>
      <c r="B192" s="757"/>
      <c r="C192" s="760"/>
      <c r="D192" s="56">
        <v>2017</v>
      </c>
      <c r="E192" s="80">
        <f t="shared" si="38"/>
        <v>512.4</v>
      </c>
      <c r="F192" s="80">
        <f>'10. План 2014-2020'!F432</f>
        <v>400.2</v>
      </c>
      <c r="G192" s="250">
        <v>0</v>
      </c>
      <c r="H192" s="250">
        <v>0</v>
      </c>
      <c r="I192" s="80">
        <f>'10. План 2014-2020'!I432</f>
        <v>112.2</v>
      </c>
      <c r="J192" s="805"/>
      <c r="K192" s="760"/>
    </row>
    <row r="193" spans="1:11" ht="15.75" customHeight="1" outlineLevel="3" x14ac:dyDescent="0.25">
      <c r="A193" s="755"/>
      <c r="B193" s="757"/>
      <c r="C193" s="760"/>
      <c r="D193" s="56">
        <v>2018</v>
      </c>
      <c r="E193" s="80">
        <f t="shared" si="38"/>
        <v>542.5</v>
      </c>
      <c r="F193" s="80">
        <f>'10. План 2014-2020'!F433</f>
        <v>430.3</v>
      </c>
      <c r="G193" s="250">
        <v>0</v>
      </c>
      <c r="H193" s="250">
        <v>0</v>
      </c>
      <c r="I193" s="80">
        <f>'10. План 2014-2020'!I433</f>
        <v>112.2</v>
      </c>
      <c r="J193" s="805"/>
      <c r="K193" s="760"/>
    </row>
    <row r="194" spans="1:11" ht="23.25" customHeight="1" outlineLevel="3" x14ac:dyDescent="0.25">
      <c r="A194" s="739" t="s">
        <v>12</v>
      </c>
      <c r="B194" s="756" t="str">
        <f>'10. План 2014-2020'!B436</f>
        <v xml:space="preserve">Компенсация расходов на оплату стоимости проезда и провоза багажа к месту использования отпуска и обратно лицам, работающим в ГОАУ "Редакция газеты "Мурманский вестник" </v>
      </c>
      <c r="C194" s="759" t="str">
        <f>'10. План 2014-2020'!C436</f>
        <v xml:space="preserve">2014-2020 </v>
      </c>
      <c r="D194" s="70" t="s">
        <v>23</v>
      </c>
      <c r="E194" s="179">
        <f>E195+E196+E197</f>
        <v>1117.1999999999998</v>
      </c>
      <c r="F194" s="179">
        <f>SUM(F195:F197)</f>
        <v>1117.1999999999998</v>
      </c>
      <c r="G194" s="179">
        <v>0</v>
      </c>
      <c r="H194" s="179">
        <v>0</v>
      </c>
      <c r="I194" s="179">
        <f>I195+I196+I197</f>
        <v>0</v>
      </c>
      <c r="J194" s="582" t="str">
        <f>'10. План 2014-2020'!J436</f>
        <v>обеспечение предоставления льготы по оплате проезда к месту использования отпуска и обратно в соответствии с законодательством</v>
      </c>
      <c r="K194" s="759" t="str">
        <f>'10. План 2014-2020'!K436</f>
        <v>ГОАУ «Редакция газеты «Мурманский вестник».</v>
      </c>
    </row>
    <row r="195" spans="1:11" ht="20.25" customHeight="1" outlineLevel="3" x14ac:dyDescent="0.25">
      <c r="A195" s="755"/>
      <c r="B195" s="757"/>
      <c r="C195" s="760"/>
      <c r="D195" s="56">
        <v>2016</v>
      </c>
      <c r="E195" s="80">
        <f t="shared" si="38"/>
        <v>372.4</v>
      </c>
      <c r="F195" s="80">
        <f>'10. План 2014-2020'!F439</f>
        <v>372.4</v>
      </c>
      <c r="G195" s="250">
        <v>0</v>
      </c>
      <c r="H195" s="250">
        <v>0</v>
      </c>
      <c r="I195" s="80">
        <v>0</v>
      </c>
      <c r="J195" s="805"/>
      <c r="K195" s="760"/>
    </row>
    <row r="196" spans="1:11" ht="21.75" customHeight="1" outlineLevel="3" x14ac:dyDescent="0.25">
      <c r="A196" s="755"/>
      <c r="B196" s="757"/>
      <c r="C196" s="760"/>
      <c r="D196" s="56">
        <v>2017</v>
      </c>
      <c r="E196" s="80">
        <f t="shared" si="38"/>
        <v>372.4</v>
      </c>
      <c r="F196" s="80">
        <f>'10. План 2014-2020'!F440</f>
        <v>372.4</v>
      </c>
      <c r="G196" s="250">
        <v>0</v>
      </c>
      <c r="H196" s="250">
        <v>0</v>
      </c>
      <c r="I196" s="80">
        <v>0</v>
      </c>
      <c r="J196" s="805"/>
      <c r="K196" s="760"/>
    </row>
    <row r="197" spans="1:11" ht="29.25" customHeight="1" outlineLevel="3" x14ac:dyDescent="0.25">
      <c r="A197" s="755"/>
      <c r="B197" s="757"/>
      <c r="C197" s="760"/>
      <c r="D197" s="56">
        <v>2018</v>
      </c>
      <c r="E197" s="80">
        <f t="shared" si="38"/>
        <v>372.4</v>
      </c>
      <c r="F197" s="80">
        <f>'10. План 2014-2020'!F441</f>
        <v>372.4</v>
      </c>
      <c r="G197" s="250">
        <v>0</v>
      </c>
      <c r="H197" s="250">
        <v>0</v>
      </c>
      <c r="I197" s="80"/>
      <c r="J197" s="805"/>
      <c r="K197" s="760"/>
    </row>
    <row r="198" spans="1:11" ht="18.75" x14ac:dyDescent="0.25">
      <c r="A198" s="808">
        <v>2</v>
      </c>
      <c r="B198" s="809" t="str">
        <f>'10. План 2014-2020'!B446</f>
        <v>Подпрограмма 2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v>
      </c>
      <c r="C198" s="811" t="str">
        <f>'10. План 2014-2020'!C446</f>
        <v xml:space="preserve">2014-2020 </v>
      </c>
      <c r="D198" s="297" t="s">
        <v>23</v>
      </c>
      <c r="E198" s="298">
        <f>SUM(F199:F201)</f>
        <v>25631.5</v>
      </c>
      <c r="F198" s="298">
        <f>SUM(F199:F201)</f>
        <v>25631.5</v>
      </c>
      <c r="G198" s="298">
        <f>SUM(G199:G201)</f>
        <v>0</v>
      </c>
      <c r="H198" s="298">
        <f>SUM(H199:H201)</f>
        <v>0</v>
      </c>
      <c r="I198" s="298">
        <f>SUM(I199:I201)</f>
        <v>0</v>
      </c>
      <c r="J198" s="813" t="s">
        <v>393</v>
      </c>
      <c r="K198" s="815" t="str">
        <f>'10. План 2014-2020'!K446</f>
        <v>Комитет по развитию информационных технологий и связи Мурманской области, Министерство имущественных отношений Мурманской области, Министерство природных ресурсов и экологии Мурманской области,  Министерство строительства и территориального развития Мурманской области, Комитет по обеспечению безопасности населения Мурманской области, Комитет рыбохозяйственного комплекса Мурманской области</v>
      </c>
    </row>
    <row r="199" spans="1:11" ht="15.75" outlineLevel="1" x14ac:dyDescent="0.25">
      <c r="A199" s="658"/>
      <c r="B199" s="810"/>
      <c r="C199" s="812"/>
      <c r="D199" s="291">
        <v>2016</v>
      </c>
      <c r="E199" s="292">
        <f t="shared" ref="E199:E201" si="39">SUM(F199:I199)</f>
        <v>1106.4000000000001</v>
      </c>
      <c r="F199" s="292">
        <f>F203</f>
        <v>1106.4000000000001</v>
      </c>
      <c r="G199" s="292">
        <f>G203</f>
        <v>0</v>
      </c>
      <c r="H199" s="292">
        <f>H203</f>
        <v>0</v>
      </c>
      <c r="I199" s="292">
        <f>I203</f>
        <v>0</v>
      </c>
      <c r="J199" s="814"/>
      <c r="K199" s="664"/>
    </row>
    <row r="200" spans="1:11" ht="15.75" outlineLevel="1" x14ac:dyDescent="0.25">
      <c r="A200" s="658"/>
      <c r="B200" s="810"/>
      <c r="C200" s="812"/>
      <c r="D200" s="291">
        <v>2017</v>
      </c>
      <c r="E200" s="292">
        <f t="shared" si="39"/>
        <v>12577.1</v>
      </c>
      <c r="F200" s="292">
        <f t="shared" ref="F200:I201" si="40">F204+F226</f>
        <v>12577.1</v>
      </c>
      <c r="G200" s="292">
        <f t="shared" si="40"/>
        <v>0</v>
      </c>
      <c r="H200" s="292">
        <f t="shared" si="40"/>
        <v>0</v>
      </c>
      <c r="I200" s="292">
        <f t="shared" si="40"/>
        <v>0</v>
      </c>
      <c r="J200" s="814"/>
      <c r="K200" s="664"/>
    </row>
    <row r="201" spans="1:11" ht="99.75" customHeight="1" outlineLevel="1" thickBot="1" x14ac:dyDescent="0.3">
      <c r="A201" s="658"/>
      <c r="B201" s="810"/>
      <c r="C201" s="812"/>
      <c r="D201" s="291">
        <v>2018</v>
      </c>
      <c r="E201" s="292">
        <f t="shared" si="39"/>
        <v>11948</v>
      </c>
      <c r="F201" s="292">
        <f t="shared" si="40"/>
        <v>11948</v>
      </c>
      <c r="G201" s="292">
        <f t="shared" si="40"/>
        <v>0</v>
      </c>
      <c r="H201" s="292">
        <f t="shared" si="40"/>
        <v>0</v>
      </c>
      <c r="I201" s="292">
        <f t="shared" si="40"/>
        <v>0</v>
      </c>
      <c r="J201" s="814"/>
      <c r="K201" s="664"/>
    </row>
    <row r="202" spans="1:11" ht="33" customHeight="1" outlineLevel="1" x14ac:dyDescent="0.25">
      <c r="A202" s="816" t="s">
        <v>29</v>
      </c>
      <c r="B202" s="817" t="str">
        <f>'10. План 2014-2020'!B454</f>
        <v>Задача 2.1. Создание и развитие Центра космических услуг Мурманской области</v>
      </c>
      <c r="C202" s="818" t="str">
        <f>'10. План 2014-2020'!C454</f>
        <v xml:space="preserve">2014-2020 </v>
      </c>
      <c r="D202" s="299" t="s">
        <v>23</v>
      </c>
      <c r="E202" s="300">
        <f>SUM(F203:F205)</f>
        <v>6623</v>
      </c>
      <c r="F202" s="300">
        <f>SUM(F203:F205)</f>
        <v>6623</v>
      </c>
      <c r="G202" s="300">
        <f>SUM(G203:G205)</f>
        <v>0</v>
      </c>
      <c r="H202" s="300">
        <f>SUM(H203:H205)</f>
        <v>0</v>
      </c>
      <c r="I202" s="300">
        <f>SUM(I203:I205)</f>
        <v>0</v>
      </c>
      <c r="J202" s="819" t="s">
        <v>393</v>
      </c>
      <c r="K202" s="818" t="str">
        <f>'10. План 2014-2020'!K454</f>
        <v>Комитет по развитию информационных технологий и связи Мурманской области, Министерство имущественных отношений Мурманской области, Министерство строительства и территориального развития Мурманской области,  Министерство природных ресурсов и экологии Мурманской области, Комитет по обеспечению безопасности населения Мурманской области</v>
      </c>
    </row>
    <row r="203" spans="1:11" ht="45.75" customHeight="1" outlineLevel="2" x14ac:dyDescent="0.25">
      <c r="A203" s="633"/>
      <c r="B203" s="607"/>
      <c r="C203" s="609"/>
      <c r="D203" s="281">
        <v>2016</v>
      </c>
      <c r="E203" s="282">
        <f t="shared" ref="E203:E209" si="41">SUM(F203:I203)</f>
        <v>1106.4000000000001</v>
      </c>
      <c r="F203" s="282">
        <f>F207+F218</f>
        <v>1106.4000000000001</v>
      </c>
      <c r="G203" s="282">
        <v>0</v>
      </c>
      <c r="H203" s="282">
        <v>0</v>
      </c>
      <c r="I203" s="282">
        <v>0</v>
      </c>
      <c r="J203" s="775"/>
      <c r="K203" s="609"/>
    </row>
    <row r="204" spans="1:11" ht="47.25" customHeight="1" outlineLevel="2" x14ac:dyDescent="0.25">
      <c r="A204" s="633"/>
      <c r="B204" s="607"/>
      <c r="C204" s="609"/>
      <c r="D204" s="281">
        <v>2017</v>
      </c>
      <c r="E204" s="282">
        <f t="shared" si="41"/>
        <v>2829.1</v>
      </c>
      <c r="F204" s="282">
        <f>F208+F219</f>
        <v>2829.1</v>
      </c>
      <c r="G204" s="282">
        <v>0</v>
      </c>
      <c r="H204" s="282">
        <v>0</v>
      </c>
      <c r="I204" s="282">
        <v>0</v>
      </c>
      <c r="J204" s="775"/>
      <c r="K204" s="609"/>
    </row>
    <row r="205" spans="1:11" ht="50.25" customHeight="1" outlineLevel="2" x14ac:dyDescent="0.25">
      <c r="A205" s="633"/>
      <c r="B205" s="789"/>
      <c r="C205" s="609"/>
      <c r="D205" s="281">
        <v>2018</v>
      </c>
      <c r="E205" s="282">
        <f t="shared" si="41"/>
        <v>2687.4999999999995</v>
      </c>
      <c r="F205" s="282">
        <f>F209+F220</f>
        <v>2687.4999999999995</v>
      </c>
      <c r="G205" s="282">
        <v>0</v>
      </c>
      <c r="H205" s="282">
        <v>0</v>
      </c>
      <c r="I205" s="282">
        <v>0</v>
      </c>
      <c r="J205" s="775"/>
      <c r="K205" s="609"/>
    </row>
    <row r="206" spans="1:11" ht="30.75" customHeight="1" outlineLevel="2" x14ac:dyDescent="0.25">
      <c r="A206" s="806" t="s">
        <v>38</v>
      </c>
      <c r="B206" s="706" t="str">
        <f>'10. План 2014-2020'!B462</f>
        <v xml:space="preserve">Основное мероприятие 1. Создание и развитие инфраструктуры предоставления потребителям результатов космической деятельности на базе центра космических услуг.  </v>
      </c>
      <c r="C206" s="708" t="str">
        <f>'10. План 2014-2020'!C462</f>
        <v xml:space="preserve">2016-2020 </v>
      </c>
      <c r="D206" s="272" t="s">
        <v>23</v>
      </c>
      <c r="E206" s="287">
        <f>SUM(F207:F209)</f>
        <v>5424.2</v>
      </c>
      <c r="F206" s="287">
        <f>SUM(F207:F209)</f>
        <v>5424.2</v>
      </c>
      <c r="G206" s="287">
        <f>SUM(G207:G209)</f>
        <v>0</v>
      </c>
      <c r="H206" s="287">
        <f>SUM(H207:H209)</f>
        <v>0</v>
      </c>
      <c r="I206" s="287">
        <f>SUM(I207:I209)</f>
        <v>0</v>
      </c>
      <c r="J206" s="681" t="str">
        <f>'10. План 2014-2020'!J462</f>
        <v>Количество пакетов данных дистанционного зондирования Земли, доступных на геоинформационном портале Мурманской области</v>
      </c>
      <c r="K206" s="708" t="str">
        <f>'10. План 2014-2020'!K462</f>
        <v>Комитет по развитию информационных технологий и связи Мурманской области</v>
      </c>
    </row>
    <row r="207" spans="1:11" ht="45" customHeight="1" outlineLevel="3" x14ac:dyDescent="0.25">
      <c r="A207" s="807"/>
      <c r="B207" s="707"/>
      <c r="C207" s="709"/>
      <c r="D207" s="275">
        <v>2016</v>
      </c>
      <c r="E207" s="276">
        <f t="shared" si="41"/>
        <v>706.8</v>
      </c>
      <c r="F207" s="276">
        <f>F211</f>
        <v>706.8</v>
      </c>
      <c r="G207" s="276">
        <v>0</v>
      </c>
      <c r="H207" s="276">
        <v>0</v>
      </c>
      <c r="I207" s="276">
        <v>0</v>
      </c>
      <c r="J207" s="595"/>
      <c r="K207" s="709"/>
    </row>
    <row r="208" spans="1:11" ht="53.25" customHeight="1" outlineLevel="3" x14ac:dyDescent="0.25">
      <c r="A208" s="807"/>
      <c r="B208" s="707"/>
      <c r="C208" s="709"/>
      <c r="D208" s="275">
        <v>2017</v>
      </c>
      <c r="E208" s="276">
        <f t="shared" si="41"/>
        <v>2429.5</v>
      </c>
      <c r="F208" s="276">
        <f>F212+F215</f>
        <v>2429.5</v>
      </c>
      <c r="G208" s="276">
        <v>0</v>
      </c>
      <c r="H208" s="276">
        <v>0</v>
      </c>
      <c r="I208" s="276">
        <v>0</v>
      </c>
      <c r="J208" s="595"/>
      <c r="K208" s="709"/>
    </row>
    <row r="209" spans="1:12" ht="56.25" customHeight="1" outlineLevel="3" x14ac:dyDescent="0.25">
      <c r="A209" s="807"/>
      <c r="B209" s="751"/>
      <c r="C209" s="709"/>
      <c r="D209" s="275">
        <v>2018</v>
      </c>
      <c r="E209" s="276">
        <f t="shared" si="41"/>
        <v>2287.8999999999996</v>
      </c>
      <c r="F209" s="276">
        <f>F213+F216</f>
        <v>2287.8999999999996</v>
      </c>
      <c r="G209" s="276">
        <v>0</v>
      </c>
      <c r="H209" s="276">
        <v>0</v>
      </c>
      <c r="I209" s="276">
        <v>0</v>
      </c>
      <c r="J209" s="595"/>
      <c r="K209" s="709"/>
    </row>
    <row r="210" spans="1:12" ht="22.5" customHeight="1" outlineLevel="3" x14ac:dyDescent="0.25">
      <c r="A210" s="479" t="s">
        <v>135</v>
      </c>
      <c r="B210" s="756" t="str">
        <f>'10. План 2014-2020'!B470</f>
        <v>Создание и развитие информационно-коммуникационной инфраструктуры Центра космических услуг</v>
      </c>
      <c r="C210" s="759" t="str">
        <f>'10. План 2014-2020'!C470</f>
        <v>2016-2020</v>
      </c>
      <c r="D210" s="70" t="s">
        <v>23</v>
      </c>
      <c r="E210" s="179">
        <f>SUM(F211:F213)</f>
        <v>4424</v>
      </c>
      <c r="F210" s="179">
        <f>SUM(F211:F213)</f>
        <v>4424</v>
      </c>
      <c r="G210" s="179">
        <f>SUM(G213:G213)</f>
        <v>0</v>
      </c>
      <c r="H210" s="179">
        <f>SUM(H213:H213)</f>
        <v>0</v>
      </c>
      <c r="I210" s="179">
        <f>SUM(I213:I213)</f>
        <v>0</v>
      </c>
      <c r="J210" s="582" t="str">
        <f>'10. План 2014-2020'!J470</f>
        <v>создание вычислительной сети, оснащение рабочих мест сотрудников ЦКУ необходимым аппаратным и программным обеспечением для работы с результатами космической деятельности</v>
      </c>
      <c r="K210" s="759" t="str">
        <f>'10. План 2014-2020'!K470</f>
        <v>Комитет по развитию информационных технологий и связи Мурманской области</v>
      </c>
    </row>
    <row r="211" spans="1:12" ht="15.75" customHeight="1" outlineLevel="3" x14ac:dyDescent="0.25">
      <c r="A211" s="480"/>
      <c r="B211" s="757"/>
      <c r="C211" s="760"/>
      <c r="D211" s="56">
        <v>2016</v>
      </c>
      <c r="E211" s="250">
        <f t="shared" ref="E211:E212" si="42">SUM(F211:I211)</f>
        <v>706.8</v>
      </c>
      <c r="F211" s="250">
        <f>'10. План 2014-2020'!F471</f>
        <v>706.8</v>
      </c>
      <c r="G211" s="179">
        <v>0</v>
      </c>
      <c r="H211" s="179">
        <v>0</v>
      </c>
      <c r="I211" s="179">
        <v>0</v>
      </c>
      <c r="J211" s="672"/>
      <c r="K211" s="760"/>
    </row>
    <row r="212" spans="1:12" ht="15.75" customHeight="1" outlineLevel="3" x14ac:dyDescent="0.25">
      <c r="A212" s="480"/>
      <c r="B212" s="757"/>
      <c r="C212" s="760"/>
      <c r="D212" s="56">
        <v>2017</v>
      </c>
      <c r="E212" s="250">
        <f t="shared" si="42"/>
        <v>1916.5</v>
      </c>
      <c r="F212" s="250">
        <f>'10. План 2014-2020'!F472</f>
        <v>1916.5</v>
      </c>
      <c r="G212" s="179">
        <v>0</v>
      </c>
      <c r="H212" s="179">
        <v>0</v>
      </c>
      <c r="I212" s="179">
        <v>0</v>
      </c>
      <c r="J212" s="672"/>
      <c r="K212" s="760"/>
    </row>
    <row r="213" spans="1:12" ht="35.25" customHeight="1" outlineLevel="3" x14ac:dyDescent="0.25">
      <c r="A213" s="481"/>
      <c r="B213" s="758"/>
      <c r="C213" s="820"/>
      <c r="D213" s="56">
        <v>2018</v>
      </c>
      <c r="E213" s="250">
        <f>SUM(F213:I213)</f>
        <v>1800.6999999999998</v>
      </c>
      <c r="F213" s="250">
        <f>'10. План 2014-2020'!F473</f>
        <v>1800.6999999999998</v>
      </c>
      <c r="G213" s="250">
        <v>0</v>
      </c>
      <c r="H213" s="250">
        <v>0</v>
      </c>
      <c r="I213" s="250">
        <v>0</v>
      </c>
      <c r="J213" s="583"/>
      <c r="K213" s="820"/>
      <c r="L213" s="73"/>
    </row>
    <row r="214" spans="1:12" ht="15.75" customHeight="1" outlineLevel="3" x14ac:dyDescent="0.25">
      <c r="A214" s="479" t="s">
        <v>589</v>
      </c>
      <c r="B214" s="582" t="str">
        <f>'10. План 2014-2020'!B476</f>
        <v xml:space="preserve">Развитие базы данных для мониторинга и обработки информации с использованием данных дистанционного зондирования Земли на базе центра космических услуг </v>
      </c>
      <c r="C214" s="578" t="str">
        <f>'10. План 2014-2020'!C476</f>
        <v>2017-2020</v>
      </c>
      <c r="D214" s="70" t="s">
        <v>23</v>
      </c>
      <c r="E214" s="179">
        <f>SUM(F215:F216)</f>
        <v>1000.2</v>
      </c>
      <c r="F214" s="179">
        <f>SUM(F215:F216)</f>
        <v>1000.2</v>
      </c>
      <c r="G214" s="179">
        <f>SUM(G215:G216)</f>
        <v>0</v>
      </c>
      <c r="H214" s="179">
        <f>SUM(H215:H216)</f>
        <v>0</v>
      </c>
      <c r="I214" s="179">
        <f>SUM(I215:I216)</f>
        <v>0</v>
      </c>
      <c r="J214" s="582" t="str">
        <f>'10. План 2014-2020'!J476</f>
        <v>модернизация программного обеспечения рабочих мест ЦКУ, позволяющая получать больше тематической информации в результате анализа космоснимков</v>
      </c>
      <c r="K214" s="618" t="str">
        <f>'10. План 2014-2020'!K476</f>
        <v>Комитет по развитию информационных технологий и связи Мурманской области</v>
      </c>
    </row>
    <row r="215" spans="1:12" ht="30.75" customHeight="1" outlineLevel="3" x14ac:dyDescent="0.25">
      <c r="A215" s="480"/>
      <c r="B215" s="672"/>
      <c r="C215" s="673"/>
      <c r="D215" s="56">
        <v>2017</v>
      </c>
      <c r="E215" s="250">
        <f>SUM(F215:I215)</f>
        <v>513</v>
      </c>
      <c r="F215" s="250">
        <f>'10. План 2014-2020'!F477</f>
        <v>513</v>
      </c>
      <c r="G215" s="250">
        <v>0</v>
      </c>
      <c r="H215" s="250">
        <v>0</v>
      </c>
      <c r="I215" s="250">
        <v>0</v>
      </c>
      <c r="J215" s="672"/>
      <c r="K215" s="620"/>
    </row>
    <row r="216" spans="1:12" ht="45" customHeight="1" outlineLevel="3" x14ac:dyDescent="0.25">
      <c r="A216" s="480"/>
      <c r="B216" s="672"/>
      <c r="C216" s="579"/>
      <c r="D216" s="56">
        <v>2018</v>
      </c>
      <c r="E216" s="250">
        <f>SUM(F216:I216)</f>
        <v>487.2</v>
      </c>
      <c r="F216" s="250">
        <f>'10. План 2014-2020'!F478</f>
        <v>487.2</v>
      </c>
      <c r="G216" s="250">
        <v>0</v>
      </c>
      <c r="H216" s="250">
        <v>0</v>
      </c>
      <c r="I216" s="250">
        <v>0</v>
      </c>
      <c r="J216" s="672"/>
      <c r="K216" s="619"/>
    </row>
    <row r="217" spans="1:12" ht="19.5" customHeight="1" outlineLevel="3" x14ac:dyDescent="0.25">
      <c r="A217" s="748" t="s">
        <v>556</v>
      </c>
      <c r="B217" s="706" t="str">
        <f>'10. План 2014-2020'!B481</f>
        <v xml:space="preserve">Основное мероприятие 2. Обеспечение развития геоинформационного портала Правительства Мурманской области  </v>
      </c>
      <c r="C217" s="708" t="str">
        <f>'10. План 2014-2020'!C481</f>
        <v>2014-2018</v>
      </c>
      <c r="D217" s="272" t="s">
        <v>23</v>
      </c>
      <c r="E217" s="287">
        <f>SUM(F218:F220)</f>
        <v>1198.8000000000002</v>
      </c>
      <c r="F217" s="287">
        <f>SUM(F218:F220)</f>
        <v>1198.8000000000002</v>
      </c>
      <c r="G217" s="287">
        <f>SUM(G218:G220)</f>
        <v>0</v>
      </c>
      <c r="H217" s="287">
        <f>SUM(H218:H220)</f>
        <v>0</v>
      </c>
      <c r="I217" s="287">
        <f>SUM(I218:I220)</f>
        <v>0</v>
      </c>
      <c r="J217" s="681" t="str">
        <f>'10. План 2014-2020'!J481</f>
        <v>Доля ИОГВ, использующих ресурсы геоинформационной системы при реализации полномочий</v>
      </c>
      <c r="K217" s="752" t="str">
        <f>'10. План 2014-2020'!K481</f>
        <v>Комитет по развитию информационных технологий и связи Мурманской области, Министерство имущественных отношений Мурманской области, Министерство строительства и территориального развития Мурманской области,  Министерство природных ресурсов и экологии Мурманской области,  Комитет по обеспечению безопасности населения Мурманской области, Комитет рыбохозяйственного комплекса Мурманской области</v>
      </c>
    </row>
    <row r="218" spans="1:12" ht="19.5" customHeight="1" outlineLevel="3" x14ac:dyDescent="0.25">
      <c r="A218" s="749"/>
      <c r="B218" s="707"/>
      <c r="C218" s="709"/>
      <c r="D218" s="275">
        <v>2016</v>
      </c>
      <c r="E218" s="276">
        <f>SUM(F218:I218)</f>
        <v>399.6</v>
      </c>
      <c r="F218" s="276">
        <f>F222</f>
        <v>399.6</v>
      </c>
      <c r="G218" s="276">
        <v>0</v>
      </c>
      <c r="H218" s="276">
        <v>0</v>
      </c>
      <c r="I218" s="276">
        <v>0</v>
      </c>
      <c r="J218" s="682"/>
      <c r="K218" s="753"/>
    </row>
    <row r="219" spans="1:12" ht="18" customHeight="1" outlineLevel="3" x14ac:dyDescent="0.25">
      <c r="A219" s="749"/>
      <c r="B219" s="707"/>
      <c r="C219" s="709"/>
      <c r="D219" s="275">
        <v>2017</v>
      </c>
      <c r="E219" s="276">
        <f>SUM(F219:I219)</f>
        <v>399.6</v>
      </c>
      <c r="F219" s="276">
        <f>F223</f>
        <v>399.6</v>
      </c>
      <c r="G219" s="276">
        <v>0</v>
      </c>
      <c r="H219" s="276">
        <v>0</v>
      </c>
      <c r="I219" s="276">
        <v>0</v>
      </c>
      <c r="J219" s="682"/>
      <c r="K219" s="753"/>
    </row>
    <row r="220" spans="1:12" ht="18" customHeight="1" outlineLevel="3" x14ac:dyDescent="0.25">
      <c r="A220" s="750"/>
      <c r="B220" s="751"/>
      <c r="C220" s="709"/>
      <c r="D220" s="275">
        <v>2018</v>
      </c>
      <c r="E220" s="276">
        <f>SUM(F220:I220)</f>
        <v>399.6</v>
      </c>
      <c r="F220" s="276">
        <f>F224</f>
        <v>399.6</v>
      </c>
      <c r="G220" s="276">
        <v>0</v>
      </c>
      <c r="H220" s="276">
        <v>0</v>
      </c>
      <c r="I220" s="276">
        <v>0</v>
      </c>
      <c r="J220" s="683"/>
      <c r="K220" s="754"/>
    </row>
    <row r="221" spans="1:12" ht="57" customHeight="1" outlineLevel="3" x14ac:dyDescent="0.25">
      <c r="A221" s="479" t="s">
        <v>557</v>
      </c>
      <c r="B221" s="582" t="str">
        <f>'10. План 2014-2020'!B487</f>
        <v>Обеспечение функционирования и наполнения геоинформационного портала Правительства Мурманской области  и его интеграция в инфраструктуру центра космических услуг</v>
      </c>
      <c r="C221" s="578" t="str">
        <f>'10. План 2014-2020'!C487</f>
        <v>2014-2018</v>
      </c>
      <c r="D221" s="70" t="s">
        <v>23</v>
      </c>
      <c r="E221" s="179">
        <f>SUM(F222:F224)</f>
        <v>1198.8000000000002</v>
      </c>
      <c r="F221" s="179">
        <f>SUM(F222:F224)</f>
        <v>1198.8000000000002</v>
      </c>
      <c r="G221" s="179">
        <f>SUM(G222:G224)</f>
        <v>0</v>
      </c>
      <c r="H221" s="179">
        <f>SUM(H222:H224)</f>
        <v>0</v>
      </c>
      <c r="I221" s="179">
        <f>SUM(I222:I224)</f>
        <v>0</v>
      </c>
      <c r="J221" s="582" t="str">
        <f>'10. План 2014-2020'!J487</f>
        <v>ежегодное пополнение базы данных геоинформационного портала, его модернизация и передача на постоянную работу в ЦКУ</v>
      </c>
      <c r="K221" s="488" t="str">
        <f>'10. План 2014-2020'!K487</f>
        <v>Комитет по развитию информационных технологий и связи Мурманской области, Министерство имущественных отношений Мурманской области, Министерство строительства и территориального развития Мурманской области,  Министерство природных ресурсов и экологии Мурманской области,  Комитет по обеспечению безопасности населения Мурманской области, Комитет рыбохозяйственного комплекса Мурманской области</v>
      </c>
    </row>
    <row r="222" spans="1:12" ht="30.75" customHeight="1" outlineLevel="2" x14ac:dyDescent="0.25">
      <c r="A222" s="480"/>
      <c r="B222" s="699"/>
      <c r="C222" s="701"/>
      <c r="D222" s="56">
        <v>2016</v>
      </c>
      <c r="E222" s="309">
        <f>SUM(F222:I222)</f>
        <v>399.6</v>
      </c>
      <c r="F222" s="309">
        <v>399.6</v>
      </c>
      <c r="G222" s="309">
        <v>0</v>
      </c>
      <c r="H222" s="309">
        <v>0</v>
      </c>
      <c r="I222" s="309">
        <v>0</v>
      </c>
      <c r="J222" s="699"/>
      <c r="K222" s="489"/>
    </row>
    <row r="223" spans="1:12" ht="39.75" customHeight="1" outlineLevel="2" x14ac:dyDescent="0.25">
      <c r="A223" s="480"/>
      <c r="B223" s="699"/>
      <c r="C223" s="701"/>
      <c r="D223" s="56">
        <v>2017</v>
      </c>
      <c r="E223" s="309">
        <f>SUM(F223:I223)</f>
        <v>399.6</v>
      </c>
      <c r="F223" s="309">
        <v>399.6</v>
      </c>
      <c r="G223" s="309">
        <v>0</v>
      </c>
      <c r="H223" s="309">
        <v>0</v>
      </c>
      <c r="I223" s="309">
        <v>0</v>
      </c>
      <c r="J223" s="699"/>
      <c r="K223" s="489"/>
    </row>
    <row r="224" spans="1:12" ht="39.75" customHeight="1" outlineLevel="3" x14ac:dyDescent="0.25">
      <c r="A224" s="481"/>
      <c r="B224" s="700"/>
      <c r="C224" s="702"/>
      <c r="D224" s="56">
        <v>2018</v>
      </c>
      <c r="E224" s="309">
        <f>SUM(F224:I224)</f>
        <v>399.6</v>
      </c>
      <c r="F224" s="309">
        <v>399.6</v>
      </c>
      <c r="G224" s="309">
        <v>0</v>
      </c>
      <c r="H224" s="309">
        <v>0</v>
      </c>
      <c r="I224" s="309">
        <v>0</v>
      </c>
      <c r="J224" s="700"/>
      <c r="K224" s="490"/>
    </row>
    <row r="225" spans="1:11" ht="15.75" outlineLevel="3" x14ac:dyDescent="0.25">
      <c r="A225" s="632" t="s">
        <v>31</v>
      </c>
      <c r="B225" s="606" t="str">
        <f>'10. План 2014-2020'!B495</f>
        <v>Задача 2.2. Создание и развитие инфраструктуры пространственных данных Мурманской области</v>
      </c>
      <c r="C225" s="608" t="str">
        <f>'10. План 2014-2020'!C495</f>
        <v>2014-2020</v>
      </c>
      <c r="D225" s="279" t="s">
        <v>23</v>
      </c>
      <c r="E225" s="288">
        <f>SUM(F226:F227)</f>
        <v>19008.5</v>
      </c>
      <c r="F225" s="288">
        <f>SUM(F226:F227)</f>
        <v>19008.5</v>
      </c>
      <c r="G225" s="288">
        <f>SUM(G226:G227)</f>
        <v>0</v>
      </c>
      <c r="H225" s="288">
        <f>SUM(H226:H227)</f>
        <v>0</v>
      </c>
      <c r="I225" s="288">
        <f>SUM(I226:I227)</f>
        <v>0</v>
      </c>
      <c r="J225" s="790" t="s">
        <v>393</v>
      </c>
      <c r="K225" s="618" t="str">
        <f>'10. План 2014-2020'!K501</f>
        <v>Комитет по развитию информационных технологий и связи Мурманской области, органы местного самоуправления</v>
      </c>
    </row>
    <row r="226" spans="1:11" ht="15.75" outlineLevel="3" x14ac:dyDescent="0.25">
      <c r="A226" s="633"/>
      <c r="B226" s="607"/>
      <c r="C226" s="609"/>
      <c r="D226" s="281">
        <v>2017</v>
      </c>
      <c r="E226" s="282">
        <f>SUM(F226:I226)</f>
        <v>9748</v>
      </c>
      <c r="F226" s="282">
        <f t="shared" ref="F226:I227" si="43">F229</f>
        <v>9748</v>
      </c>
      <c r="G226" s="282">
        <f t="shared" si="43"/>
        <v>0</v>
      </c>
      <c r="H226" s="282">
        <f t="shared" si="43"/>
        <v>0</v>
      </c>
      <c r="I226" s="282">
        <f t="shared" si="43"/>
        <v>0</v>
      </c>
      <c r="J226" s="775"/>
      <c r="K226" s="620"/>
    </row>
    <row r="227" spans="1:11" ht="24" customHeight="1" outlineLevel="3" x14ac:dyDescent="0.25">
      <c r="A227" s="633"/>
      <c r="B227" s="607"/>
      <c r="C227" s="609"/>
      <c r="D227" s="281">
        <v>2018</v>
      </c>
      <c r="E227" s="282">
        <f>SUM(F227:I227)</f>
        <v>9260.5</v>
      </c>
      <c r="F227" s="282">
        <f t="shared" si="43"/>
        <v>9260.5</v>
      </c>
      <c r="G227" s="282">
        <f t="shared" si="43"/>
        <v>0</v>
      </c>
      <c r="H227" s="282">
        <f t="shared" si="43"/>
        <v>0</v>
      </c>
      <c r="I227" s="282">
        <f t="shared" si="43"/>
        <v>0</v>
      </c>
      <c r="J227" s="776"/>
      <c r="K227" s="620"/>
    </row>
    <row r="228" spans="1:11" ht="15" customHeight="1" outlineLevel="3" x14ac:dyDescent="0.25">
      <c r="A228" s="748" t="s">
        <v>72</v>
      </c>
      <c r="B228" s="675" t="str">
        <f>'10. План 2014-2020'!B501</f>
        <v xml:space="preserve">Основное мероприятие 3. Создание и развитие  территориально-распределенной региональной инфраструктуры системы сбора, обработки, хранения и предоставления потребителям пространственных данных </v>
      </c>
      <c r="C228" s="678" t="str">
        <f>'10. План 2014-2020'!C501</f>
        <v>2014-2020</v>
      </c>
      <c r="D228" s="272" t="s">
        <v>23</v>
      </c>
      <c r="E228" s="287">
        <f>SUM(F229:F230)</f>
        <v>19008.5</v>
      </c>
      <c r="F228" s="287">
        <f>SUM(F229:F230)</f>
        <v>19008.5</v>
      </c>
      <c r="G228" s="287">
        <f>SUM(G229:G230)</f>
        <v>0</v>
      </c>
      <c r="H228" s="287">
        <f>SUM(H229:H230)</f>
        <v>0</v>
      </c>
      <c r="I228" s="287">
        <f>SUM(I229:I230)</f>
        <v>0</v>
      </c>
      <c r="J228" s="681" t="str">
        <f>'10. План 2014-2020'!J501</f>
        <v>Доля муниципальных образований, покрытых сигналом высокоточного позиционирования на основе технологий ГЛОНАСС/GPS</v>
      </c>
      <c r="K228" s="678" t="str">
        <f>'10. План 2014-2020'!K501</f>
        <v>Комитет по развитию информационных технологий и связи Мурманской области, органы местного самоуправления</v>
      </c>
    </row>
    <row r="229" spans="1:11" ht="18.75" customHeight="1" outlineLevel="3" x14ac:dyDescent="0.25">
      <c r="A229" s="749"/>
      <c r="B229" s="615"/>
      <c r="C229" s="598"/>
      <c r="D229" s="275">
        <v>2017</v>
      </c>
      <c r="E229" s="276">
        <f>SUM(F229:I229)</f>
        <v>9748</v>
      </c>
      <c r="F229" s="276">
        <f>F232+F235+F238+F241</f>
        <v>9748</v>
      </c>
      <c r="G229" s="276">
        <f t="shared" ref="G229:I230" si="44">G235+G238+G241</f>
        <v>0</v>
      </c>
      <c r="H229" s="276">
        <f t="shared" si="44"/>
        <v>0</v>
      </c>
      <c r="I229" s="276">
        <f t="shared" si="44"/>
        <v>0</v>
      </c>
      <c r="J229" s="595"/>
      <c r="K229" s="598"/>
    </row>
    <row r="230" spans="1:11" ht="57" customHeight="1" outlineLevel="3" x14ac:dyDescent="0.25">
      <c r="A230" s="749"/>
      <c r="B230" s="686"/>
      <c r="C230" s="687"/>
      <c r="D230" s="275">
        <v>2018</v>
      </c>
      <c r="E230" s="276">
        <f>SUM(F230:I230)</f>
        <v>9260.5</v>
      </c>
      <c r="F230" s="276">
        <f>F233+F236+F239+F242</f>
        <v>9260.5</v>
      </c>
      <c r="G230" s="276">
        <f t="shared" si="44"/>
        <v>0</v>
      </c>
      <c r="H230" s="276">
        <f t="shared" si="44"/>
        <v>0</v>
      </c>
      <c r="I230" s="276">
        <f t="shared" si="44"/>
        <v>0</v>
      </c>
      <c r="J230" s="595"/>
      <c r="K230" s="687"/>
    </row>
    <row r="231" spans="1:11" ht="47.25" customHeight="1" x14ac:dyDescent="0.25">
      <c r="A231" s="479" t="s">
        <v>136</v>
      </c>
      <c r="B231" s="787" t="str">
        <f>'10. План 2014-2020'!B507</f>
        <v xml:space="preserve">Создание центра управления сети геодезических базовых станций </v>
      </c>
      <c r="C231" s="591" t="str">
        <f>'10. План 2014-2020'!C507</f>
        <v>2014-2018</v>
      </c>
      <c r="D231" s="70" t="s">
        <v>23</v>
      </c>
      <c r="E231" s="179">
        <f>SUM(F232:F233)</f>
        <v>1862</v>
      </c>
      <c r="F231" s="179">
        <f>SUM(F232:F233)</f>
        <v>1862</v>
      </c>
      <c r="G231" s="179">
        <f>SUM(G232:G233)</f>
        <v>0</v>
      </c>
      <c r="H231" s="179">
        <f>SUM(H232:H233)</f>
        <v>0</v>
      </c>
      <c r="I231" s="179">
        <f>SUM(I232:I233)</f>
        <v>0</v>
      </c>
      <c r="J231" s="588" t="str">
        <f>'10. План 2014-2020'!J507</f>
        <v>приобретение неисключительных прав на программное обеспечение, необходимого для обеспечения функционирования центр управления сетью геодезических базовых станций</v>
      </c>
      <c r="K231" s="591" t="str">
        <f>'10. План 2014-2020'!K507</f>
        <v>Комитет по развитию информационных технологий и связи Мурманской области</v>
      </c>
    </row>
    <row r="232" spans="1:11" ht="33" customHeight="1" x14ac:dyDescent="0.25">
      <c r="A232" s="480"/>
      <c r="B232" s="788"/>
      <c r="C232" s="592"/>
      <c r="D232" s="56">
        <v>2017</v>
      </c>
      <c r="E232" s="250">
        <f>SUM(F232:H232)</f>
        <v>954.9</v>
      </c>
      <c r="F232" s="250">
        <f>'10. План 2014-2020'!F509</f>
        <v>954.9</v>
      </c>
      <c r="G232" s="250">
        <v>0</v>
      </c>
      <c r="H232" s="250">
        <v>0</v>
      </c>
      <c r="I232" s="250">
        <v>0</v>
      </c>
      <c r="J232" s="589"/>
      <c r="K232" s="592"/>
    </row>
    <row r="233" spans="1:11" ht="33" customHeight="1" x14ac:dyDescent="0.25">
      <c r="A233" s="481"/>
      <c r="B233" s="821"/>
      <c r="C233" s="600"/>
      <c r="D233" s="56">
        <v>2018</v>
      </c>
      <c r="E233" s="250">
        <f>SUM(F233:H233)</f>
        <v>907.1</v>
      </c>
      <c r="F233" s="250">
        <f>'10. План 2014-2020'!F510</f>
        <v>907.1</v>
      </c>
      <c r="G233" s="250">
        <v>0</v>
      </c>
      <c r="H233" s="250">
        <v>0</v>
      </c>
      <c r="I233" s="250">
        <v>0</v>
      </c>
      <c r="J233" s="590"/>
      <c r="K233" s="600"/>
    </row>
    <row r="234" spans="1:11" ht="33" customHeight="1" x14ac:dyDescent="0.25">
      <c r="A234" s="479" t="s">
        <v>137</v>
      </c>
      <c r="B234" s="756" t="str">
        <f>'10. План 2014-2020'!B511</f>
        <v>Создание и развитие сети геодезических базовых станций для повышения точности определения координат</v>
      </c>
      <c r="C234" s="759" t="str">
        <f>'10. План 2014-2020'!C511</f>
        <v>2017-2020</v>
      </c>
      <c r="D234" s="70" t="s">
        <v>23</v>
      </c>
      <c r="E234" s="179">
        <f>SUM(F235:F236)</f>
        <v>13867.8</v>
      </c>
      <c r="F234" s="179">
        <f>SUM(F235:F236)</f>
        <v>13867.8</v>
      </c>
      <c r="G234" s="179">
        <f>SUM(G235:G236)</f>
        <v>0</v>
      </c>
      <c r="H234" s="179">
        <f>SUM(H235:H236)</f>
        <v>0</v>
      </c>
      <c r="I234" s="179">
        <f>SUM(I235:I236)</f>
        <v>0</v>
      </c>
      <c r="J234" s="601" t="str">
        <f>'10. План 2014-2020'!J511</f>
        <v>обслуживание эксплуатируемых, а также поставка оборудования, монтаж и пуско-наладка новых геодезических базовых станций на территории Мурманской области</v>
      </c>
      <c r="K234" s="759" t="str">
        <f>'10. План 2014-2020'!K511</f>
        <v>Комитет по развитию информационных технологий и связи Мурманской области</v>
      </c>
    </row>
    <row r="235" spans="1:11" ht="33" customHeight="1" x14ac:dyDescent="0.25">
      <c r="A235" s="480"/>
      <c r="B235" s="757"/>
      <c r="C235" s="760"/>
      <c r="D235" s="56">
        <v>2017</v>
      </c>
      <c r="E235" s="250">
        <f>SUM(F235:H235)</f>
        <v>7111.7</v>
      </c>
      <c r="F235" s="250">
        <f>'10. План 2014-2020'!F512</f>
        <v>7111.7</v>
      </c>
      <c r="G235" s="250">
        <v>0</v>
      </c>
      <c r="H235" s="250">
        <v>0</v>
      </c>
      <c r="I235" s="250">
        <v>0</v>
      </c>
      <c r="J235" s="602"/>
      <c r="K235" s="760"/>
    </row>
    <row r="236" spans="1:11" ht="33" customHeight="1" x14ac:dyDescent="0.25">
      <c r="A236" s="480"/>
      <c r="B236" s="757"/>
      <c r="C236" s="760"/>
      <c r="D236" s="56">
        <v>2018</v>
      </c>
      <c r="E236" s="250">
        <f>SUM(F236:H236)</f>
        <v>6756.1</v>
      </c>
      <c r="F236" s="250">
        <f>'10. План 2014-2020'!F513</f>
        <v>6756.1</v>
      </c>
      <c r="G236" s="250">
        <v>0</v>
      </c>
      <c r="H236" s="250">
        <v>0</v>
      </c>
      <c r="I236" s="250">
        <v>0</v>
      </c>
      <c r="J236" s="602"/>
      <c r="K236" s="760"/>
    </row>
    <row r="237" spans="1:11" ht="33" customHeight="1" x14ac:dyDescent="0.25">
      <c r="A237" s="479" t="s">
        <v>138</v>
      </c>
      <c r="B237" s="756" t="str">
        <f>'10. План 2014-2020'!B516</f>
        <v>Организация и поддержка каналов передачи данных для обеспечения функционирования и использования данных сети базовых станций</v>
      </c>
      <c r="C237" s="759" t="str">
        <f>'10. План 2014-2020'!C516</f>
        <v>2017-2020</v>
      </c>
      <c r="D237" s="70" t="s">
        <v>23</v>
      </c>
      <c r="E237" s="179">
        <f>SUM(F238:F239)</f>
        <v>277.60000000000002</v>
      </c>
      <c r="F237" s="179">
        <f>SUM(F238:F239)</f>
        <v>277.60000000000002</v>
      </c>
      <c r="G237" s="179">
        <f>SUM(G238:G239)</f>
        <v>0</v>
      </c>
      <c r="H237" s="179">
        <f>SUM(H238:H239)</f>
        <v>0</v>
      </c>
      <c r="I237" s="179">
        <f>SUM(I238:I239)</f>
        <v>0</v>
      </c>
      <c r="J237" s="601" t="str">
        <f>'10. План 2014-2020'!J516</f>
        <v>ежегодное обеспечение функционирования цифровых каналов передачи данных, обеспечивающих обмен информацией между центром управления сетью и непосредственно геодезическими базовыми станциями</v>
      </c>
      <c r="K237" s="759" t="str">
        <f>'10. План 2014-2020'!K516</f>
        <v>Комитет по развитию информационных технологий и связи Мурманской области</v>
      </c>
    </row>
    <row r="238" spans="1:11" ht="33" customHeight="1" x14ac:dyDescent="0.25">
      <c r="A238" s="480"/>
      <c r="B238" s="757"/>
      <c r="C238" s="760"/>
      <c r="D238" s="56">
        <v>2017</v>
      </c>
      <c r="E238" s="250">
        <f>SUM(F238:H238)</f>
        <v>142.4</v>
      </c>
      <c r="F238" s="250">
        <f>'10. План 2014-2020'!F517</f>
        <v>142.4</v>
      </c>
      <c r="G238" s="250">
        <v>0</v>
      </c>
      <c r="H238" s="250">
        <v>0</v>
      </c>
      <c r="I238" s="250">
        <v>0</v>
      </c>
      <c r="J238" s="602"/>
      <c r="K238" s="760"/>
    </row>
    <row r="239" spans="1:11" ht="33" customHeight="1" x14ac:dyDescent="0.25">
      <c r="A239" s="480"/>
      <c r="B239" s="757"/>
      <c r="C239" s="760"/>
      <c r="D239" s="56">
        <v>2018</v>
      </c>
      <c r="E239" s="250">
        <f>SUM(F239:H239)</f>
        <v>135.19999999999999</v>
      </c>
      <c r="F239" s="250">
        <f>'10. План 2014-2020'!F518</f>
        <v>135.19999999999999</v>
      </c>
      <c r="G239" s="250">
        <v>0</v>
      </c>
      <c r="H239" s="250">
        <v>0</v>
      </c>
      <c r="I239" s="250">
        <v>0</v>
      </c>
      <c r="J239" s="602"/>
      <c r="K239" s="760"/>
    </row>
    <row r="240" spans="1:11" ht="33" customHeight="1" x14ac:dyDescent="0.25">
      <c r="A240" s="479" t="s">
        <v>139</v>
      </c>
      <c r="B240" s="756" t="str">
        <f>'10. План 2014-2020'!B521</f>
        <v>Работы по привязке сети базовых станций к государственной системе координат</v>
      </c>
      <c r="C240" s="759" t="str">
        <f>'10. План 2014-2020'!C521</f>
        <v>2017-2020</v>
      </c>
      <c r="D240" s="70" t="s">
        <v>23</v>
      </c>
      <c r="E240" s="179">
        <f>SUM(F241:F242)</f>
        <v>3001.1</v>
      </c>
      <c r="F240" s="179">
        <f>SUM(F241:F242)</f>
        <v>3001.1</v>
      </c>
      <c r="G240" s="179">
        <f>SUM(G241:G242)</f>
        <v>0</v>
      </c>
      <c r="H240" s="179">
        <f>SUM(H241:H242)</f>
        <v>0</v>
      </c>
      <c r="I240" s="179">
        <f>SUM(I241:I242)</f>
        <v>0</v>
      </c>
      <c r="J240" s="601" t="str">
        <f>'10. План 2014-2020'!J521</f>
        <v>создание условий для проведения высокоточных геодезических и картографических работ, наполнение базы пространственных данных</v>
      </c>
      <c r="K240" s="759" t="str">
        <f>'10. План 2014-2020'!K521</f>
        <v>Комитет по развитию информационных технологий и связи Мурманской области, органы местного самоуправления</v>
      </c>
    </row>
    <row r="241" spans="1:11" ht="33" customHeight="1" x14ac:dyDescent="0.25">
      <c r="A241" s="480"/>
      <c r="B241" s="757"/>
      <c r="C241" s="760"/>
      <c r="D241" s="56">
        <v>2017</v>
      </c>
      <c r="E241" s="250">
        <f>SUM(F241:I241)</f>
        <v>1539</v>
      </c>
      <c r="F241" s="250">
        <f>'10. План 2014-2020'!F522</f>
        <v>1539</v>
      </c>
      <c r="G241" s="250">
        <v>0</v>
      </c>
      <c r="H241" s="250">
        <v>0</v>
      </c>
      <c r="I241" s="250">
        <v>0</v>
      </c>
      <c r="J241" s="602"/>
      <c r="K241" s="760"/>
    </row>
    <row r="242" spans="1:11" ht="33" customHeight="1" x14ac:dyDescent="0.25">
      <c r="A242" s="481"/>
      <c r="B242" s="758"/>
      <c r="C242" s="820"/>
      <c r="D242" s="56">
        <v>2018</v>
      </c>
      <c r="E242" s="250">
        <f>SUM(F242:I242)</f>
        <v>1462.1</v>
      </c>
      <c r="F242" s="250">
        <f>'10. План 2014-2020'!F523</f>
        <v>1462.1</v>
      </c>
      <c r="G242" s="250">
        <v>0</v>
      </c>
      <c r="H242" s="250">
        <v>0</v>
      </c>
      <c r="I242" s="250">
        <v>0</v>
      </c>
      <c r="J242" s="822"/>
      <c r="K242" s="820"/>
    </row>
  </sheetData>
  <mergeCells count="313">
    <mergeCell ref="A237:A239"/>
    <mergeCell ref="B237:B239"/>
    <mergeCell ref="C237:C239"/>
    <mergeCell ref="J237:J239"/>
    <mergeCell ref="K237:K239"/>
    <mergeCell ref="A240:A242"/>
    <mergeCell ref="B240:B242"/>
    <mergeCell ref="C240:C242"/>
    <mergeCell ref="J240:J242"/>
    <mergeCell ref="K240:K242"/>
    <mergeCell ref="A231:A233"/>
    <mergeCell ref="B231:B233"/>
    <mergeCell ref="C231:C233"/>
    <mergeCell ref="J231:J233"/>
    <mergeCell ref="K231:K233"/>
    <mergeCell ref="A234:A236"/>
    <mergeCell ref="B234:B236"/>
    <mergeCell ref="C234:C236"/>
    <mergeCell ref="J234:J236"/>
    <mergeCell ref="K234:K236"/>
    <mergeCell ref="A225:A227"/>
    <mergeCell ref="B225:B227"/>
    <mergeCell ref="C225:C227"/>
    <mergeCell ref="J225:J227"/>
    <mergeCell ref="K225:K227"/>
    <mergeCell ref="A228:A230"/>
    <mergeCell ref="B228:B230"/>
    <mergeCell ref="C228:C230"/>
    <mergeCell ref="J228:J230"/>
    <mergeCell ref="K228:K230"/>
    <mergeCell ref="A210:A213"/>
    <mergeCell ref="B210:B213"/>
    <mergeCell ref="C210:C213"/>
    <mergeCell ref="J210:J213"/>
    <mergeCell ref="K210:K213"/>
    <mergeCell ref="A214:A216"/>
    <mergeCell ref="B214:B216"/>
    <mergeCell ref="C214:C216"/>
    <mergeCell ref="J214:J216"/>
    <mergeCell ref="K214:K216"/>
    <mergeCell ref="A194:A197"/>
    <mergeCell ref="B194:B197"/>
    <mergeCell ref="C194:C197"/>
    <mergeCell ref="J194:J197"/>
    <mergeCell ref="K194:K197"/>
    <mergeCell ref="A206:A209"/>
    <mergeCell ref="B206:B209"/>
    <mergeCell ref="C206:C209"/>
    <mergeCell ref="J206:J209"/>
    <mergeCell ref="K206:K209"/>
    <mergeCell ref="A198:A201"/>
    <mergeCell ref="B198:B201"/>
    <mergeCell ref="C198:C201"/>
    <mergeCell ref="J198:J201"/>
    <mergeCell ref="K198:K201"/>
    <mergeCell ref="A202:A205"/>
    <mergeCell ref="B202:B205"/>
    <mergeCell ref="C202:C205"/>
    <mergeCell ref="J202:J205"/>
    <mergeCell ref="K202:K205"/>
    <mergeCell ref="A186:A189"/>
    <mergeCell ref="B186:B189"/>
    <mergeCell ref="C186:C189"/>
    <mergeCell ref="J186:J189"/>
    <mergeCell ref="K186:K189"/>
    <mergeCell ref="A190:A193"/>
    <mergeCell ref="B190:B193"/>
    <mergeCell ref="C190:C193"/>
    <mergeCell ref="J190:J193"/>
    <mergeCell ref="K190:K193"/>
    <mergeCell ref="A182:A185"/>
    <mergeCell ref="B182:B185"/>
    <mergeCell ref="C182:C185"/>
    <mergeCell ref="J182:J185"/>
    <mergeCell ref="K182:K185"/>
    <mergeCell ref="A174:A177"/>
    <mergeCell ref="B174:B177"/>
    <mergeCell ref="C174:C177"/>
    <mergeCell ref="J174:J177"/>
    <mergeCell ref="K174:K177"/>
    <mergeCell ref="A178:A181"/>
    <mergeCell ref="B178:B181"/>
    <mergeCell ref="C178:C181"/>
    <mergeCell ref="J178:J181"/>
    <mergeCell ref="K178:K181"/>
    <mergeCell ref="A166:A169"/>
    <mergeCell ref="B166:B169"/>
    <mergeCell ref="C166:C169"/>
    <mergeCell ref="J166:J169"/>
    <mergeCell ref="K166:K169"/>
    <mergeCell ref="A170:A173"/>
    <mergeCell ref="B170:B173"/>
    <mergeCell ref="C170:C173"/>
    <mergeCell ref="J170:J173"/>
    <mergeCell ref="K170:K173"/>
    <mergeCell ref="A150:A153"/>
    <mergeCell ref="B150:B153"/>
    <mergeCell ref="C150:C153"/>
    <mergeCell ref="J150:J153"/>
    <mergeCell ref="K150:K153"/>
    <mergeCell ref="A162:A165"/>
    <mergeCell ref="B162:B165"/>
    <mergeCell ref="C162:C165"/>
    <mergeCell ref="K162:K165"/>
    <mergeCell ref="A154:A157"/>
    <mergeCell ref="B154:B157"/>
    <mergeCell ref="C154:C157"/>
    <mergeCell ref="J154:J157"/>
    <mergeCell ref="K154:K157"/>
    <mergeCell ref="A158:A161"/>
    <mergeCell ref="B158:B161"/>
    <mergeCell ref="C158:C161"/>
    <mergeCell ref="J158:J161"/>
    <mergeCell ref="K158:K161"/>
    <mergeCell ref="J162:J165"/>
    <mergeCell ref="A142:A145"/>
    <mergeCell ref="B142:B145"/>
    <mergeCell ref="C142:C145"/>
    <mergeCell ref="J142:J145"/>
    <mergeCell ref="K142:K145"/>
    <mergeCell ref="A146:A149"/>
    <mergeCell ref="B146:B149"/>
    <mergeCell ref="C146:C149"/>
    <mergeCell ref="J146:J149"/>
    <mergeCell ref="K146:K149"/>
    <mergeCell ref="A134:A137"/>
    <mergeCell ref="B134:B137"/>
    <mergeCell ref="C134:C137"/>
    <mergeCell ref="J134:J137"/>
    <mergeCell ref="K134:K137"/>
    <mergeCell ref="A138:A141"/>
    <mergeCell ref="B138:B141"/>
    <mergeCell ref="C138:C141"/>
    <mergeCell ref="J138:J141"/>
    <mergeCell ref="K138:K141"/>
    <mergeCell ref="A126:A129"/>
    <mergeCell ref="B126:B129"/>
    <mergeCell ref="C126:C129"/>
    <mergeCell ref="J126:J129"/>
    <mergeCell ref="K126:K129"/>
    <mergeCell ref="A130:A133"/>
    <mergeCell ref="B130:B133"/>
    <mergeCell ref="C130:C133"/>
    <mergeCell ref="J130:J133"/>
    <mergeCell ref="K130:K133"/>
    <mergeCell ref="A118:A121"/>
    <mergeCell ref="B118:B121"/>
    <mergeCell ref="C118:C121"/>
    <mergeCell ref="J118:J121"/>
    <mergeCell ref="K118:K121"/>
    <mergeCell ref="A122:A125"/>
    <mergeCell ref="B122:B125"/>
    <mergeCell ref="C122:C125"/>
    <mergeCell ref="J122:J125"/>
    <mergeCell ref="K122:K125"/>
    <mergeCell ref="A98:A101"/>
    <mergeCell ref="B98:B101"/>
    <mergeCell ref="C98:C101"/>
    <mergeCell ref="J98:J101"/>
    <mergeCell ref="K98:K101"/>
    <mergeCell ref="C110:C113"/>
    <mergeCell ref="A106:A109"/>
    <mergeCell ref="B106:B109"/>
    <mergeCell ref="C106:C109"/>
    <mergeCell ref="J106:J109"/>
    <mergeCell ref="K106:K109"/>
    <mergeCell ref="A110:A113"/>
    <mergeCell ref="B110:B113"/>
    <mergeCell ref="J110:J113"/>
    <mergeCell ref="K110:K113"/>
    <mergeCell ref="J102:J105"/>
    <mergeCell ref="A90:A93"/>
    <mergeCell ref="B90:B93"/>
    <mergeCell ref="C90:C93"/>
    <mergeCell ref="J90:J93"/>
    <mergeCell ref="K90:K93"/>
    <mergeCell ref="A94:A97"/>
    <mergeCell ref="B94:B97"/>
    <mergeCell ref="C94:C97"/>
    <mergeCell ref="J94:J97"/>
    <mergeCell ref="K94:K97"/>
    <mergeCell ref="A82:A85"/>
    <mergeCell ref="B82:B85"/>
    <mergeCell ref="C82:C85"/>
    <mergeCell ref="J82:J85"/>
    <mergeCell ref="K82:K85"/>
    <mergeCell ref="A86:A89"/>
    <mergeCell ref="B86:B89"/>
    <mergeCell ref="C86:C89"/>
    <mergeCell ref="J86:J89"/>
    <mergeCell ref="K86:K89"/>
    <mergeCell ref="A78:A81"/>
    <mergeCell ref="B78:B81"/>
    <mergeCell ref="C78:C81"/>
    <mergeCell ref="J78:J81"/>
    <mergeCell ref="K78:K81"/>
    <mergeCell ref="A70:A73"/>
    <mergeCell ref="B70:B73"/>
    <mergeCell ref="C70:C73"/>
    <mergeCell ref="J70:J73"/>
    <mergeCell ref="K70:K73"/>
    <mergeCell ref="A74:A77"/>
    <mergeCell ref="B74:B77"/>
    <mergeCell ref="C74:C77"/>
    <mergeCell ref="J74:J77"/>
    <mergeCell ref="K74:K77"/>
    <mergeCell ref="A62:A65"/>
    <mergeCell ref="B62:B65"/>
    <mergeCell ref="C62:C65"/>
    <mergeCell ref="J62:J65"/>
    <mergeCell ref="K62:K65"/>
    <mergeCell ref="A66:A69"/>
    <mergeCell ref="B66:B69"/>
    <mergeCell ref="C66:C69"/>
    <mergeCell ref="J66:J69"/>
    <mergeCell ref="K66:K69"/>
    <mergeCell ref="A54:A57"/>
    <mergeCell ref="B54:B57"/>
    <mergeCell ref="C54:C57"/>
    <mergeCell ref="J54:J57"/>
    <mergeCell ref="K54:K57"/>
    <mergeCell ref="A58:A61"/>
    <mergeCell ref="B58:B61"/>
    <mergeCell ref="C58:C61"/>
    <mergeCell ref="J58:J61"/>
    <mergeCell ref="K58:K61"/>
    <mergeCell ref="A46:A49"/>
    <mergeCell ref="B46:B49"/>
    <mergeCell ref="C46:C49"/>
    <mergeCell ref="J46:J49"/>
    <mergeCell ref="K46:K49"/>
    <mergeCell ref="A50:A53"/>
    <mergeCell ref="B50:B53"/>
    <mergeCell ref="C50:C53"/>
    <mergeCell ref="J50:J53"/>
    <mergeCell ref="K50:K53"/>
    <mergeCell ref="A38:A41"/>
    <mergeCell ref="B38:B41"/>
    <mergeCell ref="C38:C41"/>
    <mergeCell ref="J38:J41"/>
    <mergeCell ref="K38:K41"/>
    <mergeCell ref="A42:A45"/>
    <mergeCell ref="B42:B45"/>
    <mergeCell ref="C42:C45"/>
    <mergeCell ref="J42:J45"/>
    <mergeCell ref="K42:K45"/>
    <mergeCell ref="A34:A37"/>
    <mergeCell ref="B34:B37"/>
    <mergeCell ref="C34:C37"/>
    <mergeCell ref="J34:J37"/>
    <mergeCell ref="K34:K37"/>
    <mergeCell ref="A26:A29"/>
    <mergeCell ref="B26:B29"/>
    <mergeCell ref="C26:C29"/>
    <mergeCell ref="J26:J29"/>
    <mergeCell ref="K26:K29"/>
    <mergeCell ref="A30:A33"/>
    <mergeCell ref="B30:B33"/>
    <mergeCell ref="C30:C33"/>
    <mergeCell ref="J30:J33"/>
    <mergeCell ref="K30:K33"/>
    <mergeCell ref="A18:A21"/>
    <mergeCell ref="B18:B21"/>
    <mergeCell ref="C18:C21"/>
    <mergeCell ref="J18:J21"/>
    <mergeCell ref="K18:K21"/>
    <mergeCell ref="A22:A25"/>
    <mergeCell ref="B22:B25"/>
    <mergeCell ref="C22:C25"/>
    <mergeCell ref="J22:J25"/>
    <mergeCell ref="K22:K25"/>
    <mergeCell ref="A10:A13"/>
    <mergeCell ref="B10:B13"/>
    <mergeCell ref="C10:C13"/>
    <mergeCell ref="J10:J13"/>
    <mergeCell ref="K10:K13"/>
    <mergeCell ref="A14:A17"/>
    <mergeCell ref="B14:B17"/>
    <mergeCell ref="C14:C17"/>
    <mergeCell ref="J14:J17"/>
    <mergeCell ref="K14:K17"/>
    <mergeCell ref="L4:L5"/>
    <mergeCell ref="A6:A9"/>
    <mergeCell ref="B6:B9"/>
    <mergeCell ref="C6:C9"/>
    <mergeCell ref="J6:J9"/>
    <mergeCell ref="K6:K9"/>
    <mergeCell ref="A2:K2"/>
    <mergeCell ref="A4:A5"/>
    <mergeCell ref="B4:B5"/>
    <mergeCell ref="C4:C5"/>
    <mergeCell ref="D4:I4"/>
    <mergeCell ref="J4:J5"/>
    <mergeCell ref="K4:K5"/>
    <mergeCell ref="A114:A117"/>
    <mergeCell ref="B114:B117"/>
    <mergeCell ref="C114:C117"/>
    <mergeCell ref="J114:J117"/>
    <mergeCell ref="K114:K117"/>
    <mergeCell ref="A102:A105"/>
    <mergeCell ref="B102:B105"/>
    <mergeCell ref="C102:C105"/>
    <mergeCell ref="K102:K105"/>
    <mergeCell ref="A217:A220"/>
    <mergeCell ref="B217:B220"/>
    <mergeCell ref="C217:C220"/>
    <mergeCell ref="J217:J220"/>
    <mergeCell ref="K217:K220"/>
    <mergeCell ref="A221:A224"/>
    <mergeCell ref="B221:B224"/>
    <mergeCell ref="C221:C224"/>
    <mergeCell ref="J221:J224"/>
    <mergeCell ref="K221:K224"/>
  </mergeCells>
  <pageMargins left="0.51181102362204722" right="0.51181102362204722" top="0.74803149606299213" bottom="0.55118110236220474" header="0.31496062992125984" footer="0.31496062992125984"/>
  <pageSetup paperSize="9" scale="52" fitToHeight="0" orientation="landscape" r:id="rId1"/>
  <headerFooter differentFirst="1">
    <oddHeader>&amp;C&amp;P</oddHeader>
    <oddFooter>&amp;L&amp;P</oddFooter>
  </headerFooter>
  <rowBreaks count="1" manualBreakCount="1">
    <brk id="29"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526"/>
  <sheetViews>
    <sheetView showWhiteSpace="0" zoomScale="85" zoomScaleNormal="85" zoomScaleSheetLayoutView="74" zoomScalePageLayoutView="65" workbookViewId="0">
      <pane ySplit="5" topLeftCell="A70" activePane="bottomLeft" state="frozen"/>
      <selection pane="bottomLeft" activeCell="B79" sqref="B79:B86"/>
    </sheetView>
  </sheetViews>
  <sheetFormatPr defaultColWidth="8.85546875" defaultRowHeight="33" customHeight="1" outlineLevelRow="3" x14ac:dyDescent="0.25"/>
  <cols>
    <col min="1" max="1" width="12.7109375" style="58" customWidth="1"/>
    <col min="2" max="2" width="47.7109375" style="129" customWidth="1"/>
    <col min="3" max="3" width="16.42578125" style="123" customWidth="1"/>
    <col min="4" max="4" width="10.85546875" style="59" customWidth="1"/>
    <col min="5" max="5" width="21.28515625" style="60" customWidth="1"/>
    <col min="6" max="6" width="17.140625" style="60" customWidth="1"/>
    <col min="7" max="7" width="15.7109375" style="61" customWidth="1"/>
    <col min="8" max="8" width="15.7109375" style="60" customWidth="1"/>
    <col min="9" max="9" width="19.5703125" style="60" customWidth="1"/>
    <col min="10" max="10" width="75.42578125" style="60" customWidth="1"/>
    <col min="11" max="11" width="39.5703125" style="123" customWidth="1"/>
    <col min="12" max="12" width="17.7109375" style="123" customWidth="1"/>
    <col min="13" max="13" width="15.7109375" style="123" customWidth="1"/>
    <col min="14" max="14" width="17.42578125" style="123" customWidth="1"/>
    <col min="15" max="15" width="11.7109375" style="123" bestFit="1" customWidth="1"/>
    <col min="16" max="16" width="11.85546875" style="123" bestFit="1" customWidth="1"/>
    <col min="17" max="17" width="13.7109375" style="123" customWidth="1"/>
    <col min="18" max="16384" width="8.85546875" style="123"/>
  </cols>
  <sheetData>
    <row r="1" spans="1:17" ht="33" customHeight="1" x14ac:dyDescent="0.25">
      <c r="K1" s="62" t="s">
        <v>328</v>
      </c>
    </row>
    <row r="2" spans="1:17" s="129" customFormat="1" ht="33" customHeight="1" x14ac:dyDescent="0.25">
      <c r="A2" s="737" t="s">
        <v>100</v>
      </c>
      <c r="B2" s="738"/>
      <c r="C2" s="738"/>
      <c r="D2" s="738"/>
      <c r="E2" s="738"/>
      <c r="F2" s="738"/>
      <c r="G2" s="738"/>
      <c r="H2" s="738"/>
      <c r="I2" s="738"/>
      <c r="J2" s="738"/>
      <c r="K2" s="738"/>
    </row>
    <row r="4" spans="1:17" ht="33" customHeight="1" x14ac:dyDescent="0.25">
      <c r="A4" s="739" t="s">
        <v>16</v>
      </c>
      <c r="B4" s="741" t="s">
        <v>71</v>
      </c>
      <c r="C4" s="741" t="s">
        <v>30</v>
      </c>
      <c r="D4" s="743" t="s">
        <v>17</v>
      </c>
      <c r="E4" s="744"/>
      <c r="F4" s="744"/>
      <c r="G4" s="744"/>
      <c r="H4" s="744"/>
      <c r="I4" s="745"/>
      <c r="J4" s="746" t="s">
        <v>308</v>
      </c>
      <c r="K4" s="741" t="s">
        <v>39</v>
      </c>
      <c r="L4" s="727"/>
      <c r="M4" s="63"/>
    </row>
    <row r="5" spans="1:17" ht="77.25" customHeight="1" thickBot="1" x14ac:dyDescent="0.3">
      <c r="A5" s="740"/>
      <c r="B5" s="742"/>
      <c r="C5" s="742"/>
      <c r="D5" s="64" t="s">
        <v>40</v>
      </c>
      <c r="E5" s="65" t="s">
        <v>23</v>
      </c>
      <c r="F5" s="65" t="s">
        <v>19</v>
      </c>
      <c r="G5" s="66" t="s">
        <v>20</v>
      </c>
      <c r="H5" s="65" t="s">
        <v>21</v>
      </c>
      <c r="I5" s="65" t="s">
        <v>22</v>
      </c>
      <c r="J5" s="747"/>
      <c r="K5" s="742"/>
      <c r="L5" s="763"/>
      <c r="M5" s="63"/>
    </row>
    <row r="6" spans="1:17" ht="54.75" customHeight="1" x14ac:dyDescent="0.25">
      <c r="A6" s="728"/>
      <c r="B6" s="730" t="s">
        <v>73</v>
      </c>
      <c r="C6" s="732" t="s">
        <v>126</v>
      </c>
      <c r="D6" s="67" t="s">
        <v>23</v>
      </c>
      <c r="E6" s="74">
        <f>SUM(F6:I6)</f>
        <v>2848375.9307999997</v>
      </c>
      <c r="F6" s="74">
        <f>SUM(F7:F13)</f>
        <v>2582733.5307999998</v>
      </c>
      <c r="G6" s="74">
        <f>SUM(G7:G13)</f>
        <v>65050.8</v>
      </c>
      <c r="H6" s="74">
        <f>SUM(H7:H13)</f>
        <v>128817.20000000001</v>
      </c>
      <c r="I6" s="74">
        <f>SUM(I7:I13)</f>
        <v>71774.400000000009</v>
      </c>
      <c r="J6" s="848" t="s">
        <v>541</v>
      </c>
      <c r="K6" s="735" t="s">
        <v>564</v>
      </c>
      <c r="L6" s="129"/>
      <c r="N6" s="63" t="s">
        <v>6</v>
      </c>
    </row>
    <row r="7" spans="1:17" ht="33" customHeight="1" x14ac:dyDescent="0.25">
      <c r="A7" s="729"/>
      <c r="B7" s="731"/>
      <c r="C7" s="620"/>
      <c r="D7" s="56">
        <v>2014</v>
      </c>
      <c r="E7" s="250">
        <f t="shared" ref="E7:E21" si="0">SUM(F7:I7)</f>
        <v>462318.18080000003</v>
      </c>
      <c r="F7" s="250">
        <f t="shared" ref="F7:I13" si="1">F15+F447</f>
        <v>364260.58080000005</v>
      </c>
      <c r="G7" s="250">
        <f t="shared" si="1"/>
        <v>28658.3</v>
      </c>
      <c r="H7" s="250">
        <f t="shared" si="1"/>
        <v>58278.3</v>
      </c>
      <c r="I7" s="250">
        <f t="shared" si="1"/>
        <v>11121</v>
      </c>
      <c r="J7" s="849"/>
      <c r="K7" s="736"/>
      <c r="L7" s="129"/>
      <c r="N7" s="63" t="s">
        <v>19</v>
      </c>
      <c r="O7" s="123" t="s">
        <v>20</v>
      </c>
      <c r="P7" s="123" t="s">
        <v>21</v>
      </c>
      <c r="Q7" s="123" t="s">
        <v>23</v>
      </c>
    </row>
    <row r="8" spans="1:17" ht="33" customHeight="1" x14ac:dyDescent="0.25">
      <c r="A8" s="729"/>
      <c r="B8" s="731"/>
      <c r="C8" s="620"/>
      <c r="D8" s="56">
        <v>2015</v>
      </c>
      <c r="E8" s="250">
        <f t="shared" si="0"/>
        <v>450556.5</v>
      </c>
      <c r="F8" s="340">
        <f t="shared" si="1"/>
        <v>334616.09999999998</v>
      </c>
      <c r="G8" s="250">
        <f t="shared" si="1"/>
        <v>36392.5</v>
      </c>
      <c r="H8" s="250">
        <f t="shared" si="1"/>
        <v>70538.900000000009</v>
      </c>
      <c r="I8" s="250">
        <f t="shared" si="1"/>
        <v>9009</v>
      </c>
      <c r="J8" s="849"/>
      <c r="K8" s="736"/>
      <c r="L8" s="129"/>
      <c r="N8" s="63"/>
      <c r="O8" s="68"/>
      <c r="P8" s="68"/>
      <c r="Q8" s="68"/>
    </row>
    <row r="9" spans="1:17" ht="33" customHeight="1" x14ac:dyDescent="0.25">
      <c r="A9" s="729"/>
      <c r="B9" s="731"/>
      <c r="C9" s="620"/>
      <c r="D9" s="56">
        <v>2016</v>
      </c>
      <c r="E9" s="250">
        <f t="shared" si="0"/>
        <v>348106.4</v>
      </c>
      <c r="F9" s="250">
        <f t="shared" si="1"/>
        <v>339021.60000000003</v>
      </c>
      <c r="G9" s="250">
        <f t="shared" si="1"/>
        <v>0</v>
      </c>
      <c r="H9" s="250">
        <f t="shared" si="1"/>
        <v>0</v>
      </c>
      <c r="I9" s="250">
        <f t="shared" si="1"/>
        <v>9084.8000000000011</v>
      </c>
      <c r="J9" s="849"/>
      <c r="K9" s="736"/>
      <c r="L9" s="129"/>
      <c r="N9" s="63"/>
      <c r="O9" s="68"/>
      <c r="P9" s="68"/>
      <c r="Q9" s="68"/>
    </row>
    <row r="10" spans="1:17" ht="33" customHeight="1" x14ac:dyDescent="0.25">
      <c r="A10" s="729"/>
      <c r="B10" s="731"/>
      <c r="C10" s="620"/>
      <c r="D10" s="56">
        <v>2017</v>
      </c>
      <c r="E10" s="250">
        <f t="shared" si="0"/>
        <v>346651.64999999991</v>
      </c>
      <c r="F10" s="250">
        <f t="shared" si="1"/>
        <v>337566.84999999992</v>
      </c>
      <c r="G10" s="250">
        <f t="shared" si="1"/>
        <v>0</v>
      </c>
      <c r="H10" s="250">
        <f t="shared" si="1"/>
        <v>0</v>
      </c>
      <c r="I10" s="250">
        <f t="shared" si="1"/>
        <v>9084.8000000000011</v>
      </c>
      <c r="J10" s="849"/>
      <c r="K10" s="736"/>
      <c r="L10" s="129"/>
      <c r="N10" s="63"/>
      <c r="O10" s="68"/>
      <c r="P10" s="68"/>
      <c r="Q10" s="68"/>
    </row>
    <row r="11" spans="1:17" ht="33" customHeight="1" x14ac:dyDescent="0.25">
      <c r="A11" s="729"/>
      <c r="B11" s="731"/>
      <c r="C11" s="620"/>
      <c r="D11" s="56">
        <v>2018</v>
      </c>
      <c r="E11" s="250">
        <f t="shared" si="0"/>
        <v>370287</v>
      </c>
      <c r="F11" s="250">
        <f t="shared" si="1"/>
        <v>361202.2</v>
      </c>
      <c r="G11" s="250">
        <f t="shared" si="1"/>
        <v>0</v>
      </c>
      <c r="H11" s="250">
        <f t="shared" si="1"/>
        <v>0</v>
      </c>
      <c r="I11" s="250">
        <f t="shared" si="1"/>
        <v>9084.8000000000011</v>
      </c>
      <c r="J11" s="849"/>
      <c r="K11" s="736"/>
      <c r="L11" s="129"/>
      <c r="N11" s="63"/>
      <c r="O11" s="68"/>
      <c r="P11" s="68"/>
      <c r="Q11" s="68"/>
    </row>
    <row r="12" spans="1:17" ht="33" customHeight="1" x14ac:dyDescent="0.25">
      <c r="A12" s="729"/>
      <c r="B12" s="731"/>
      <c r="C12" s="620"/>
      <c r="D12" s="56">
        <v>2019</v>
      </c>
      <c r="E12" s="250">
        <f t="shared" si="0"/>
        <v>430163.3</v>
      </c>
      <c r="F12" s="250">
        <f t="shared" si="1"/>
        <v>417968.3</v>
      </c>
      <c r="G12" s="250">
        <f t="shared" si="1"/>
        <v>0</v>
      </c>
      <c r="H12" s="250">
        <f t="shared" si="1"/>
        <v>0</v>
      </c>
      <c r="I12" s="250">
        <f t="shared" si="1"/>
        <v>12195</v>
      </c>
      <c r="J12" s="849"/>
      <c r="K12" s="736"/>
      <c r="L12" s="129"/>
      <c r="N12" s="63"/>
      <c r="O12" s="68"/>
      <c r="P12" s="68"/>
      <c r="Q12" s="68"/>
    </row>
    <row r="13" spans="1:17" ht="35.25" customHeight="1" thickBot="1" x14ac:dyDescent="0.3">
      <c r="A13" s="851"/>
      <c r="B13" s="852"/>
      <c r="C13" s="853"/>
      <c r="D13" s="69">
        <v>2020</v>
      </c>
      <c r="E13" s="75">
        <f t="shared" si="0"/>
        <v>440292.9</v>
      </c>
      <c r="F13" s="75">
        <f t="shared" si="1"/>
        <v>428097.9</v>
      </c>
      <c r="G13" s="75">
        <f t="shared" si="1"/>
        <v>0</v>
      </c>
      <c r="H13" s="75">
        <f t="shared" si="1"/>
        <v>0</v>
      </c>
      <c r="I13" s="75">
        <f t="shared" si="1"/>
        <v>12195</v>
      </c>
      <c r="J13" s="850"/>
      <c r="K13" s="854"/>
      <c r="L13" s="129"/>
      <c r="N13" s="63"/>
      <c r="O13" s="68"/>
      <c r="P13" s="68"/>
      <c r="Q13" s="68"/>
    </row>
    <row r="14" spans="1:17" ht="56.25" customHeight="1" x14ac:dyDescent="0.25">
      <c r="A14" s="855" t="s">
        <v>27</v>
      </c>
      <c r="B14" s="858" t="s">
        <v>413</v>
      </c>
      <c r="C14" s="860" t="s">
        <v>126</v>
      </c>
      <c r="D14" s="289" t="s">
        <v>23</v>
      </c>
      <c r="E14" s="290">
        <f>SUM(F14:I14)</f>
        <v>2788285.9307999997</v>
      </c>
      <c r="F14" s="290">
        <f>SUM(F15:F21)</f>
        <v>2522643.5307999998</v>
      </c>
      <c r="G14" s="290">
        <f t="shared" ref="G14:I14" si="2">SUM(G15:G21)</f>
        <v>65050.8</v>
      </c>
      <c r="H14" s="290">
        <f t="shared" si="2"/>
        <v>128817.20000000001</v>
      </c>
      <c r="I14" s="290">
        <f t="shared" si="2"/>
        <v>71774.400000000009</v>
      </c>
      <c r="J14" s="901" t="s">
        <v>541</v>
      </c>
      <c r="K14" s="663" t="s">
        <v>538</v>
      </c>
      <c r="L14" s="129"/>
      <c r="N14" s="63"/>
      <c r="O14" s="68"/>
      <c r="P14" s="68"/>
      <c r="Q14" s="68"/>
    </row>
    <row r="15" spans="1:17" ht="15.75" outlineLevel="1" x14ac:dyDescent="0.25">
      <c r="A15" s="856"/>
      <c r="B15" s="722"/>
      <c r="C15" s="861"/>
      <c r="D15" s="291">
        <v>2014</v>
      </c>
      <c r="E15" s="292">
        <f t="shared" si="0"/>
        <v>460481.78080000001</v>
      </c>
      <c r="F15" s="292">
        <f t="shared" ref="F15:F21" si="3">F23+F88+F179+F259+F313+F361</f>
        <v>362424.18080000003</v>
      </c>
      <c r="G15" s="292">
        <f t="shared" ref="G15:I16" si="4">G23+G88+G179+G259+G361</f>
        <v>28658.3</v>
      </c>
      <c r="H15" s="292">
        <f t="shared" si="4"/>
        <v>58278.3</v>
      </c>
      <c r="I15" s="292">
        <f t="shared" si="4"/>
        <v>11121</v>
      </c>
      <c r="J15" s="895"/>
      <c r="K15" s="664"/>
      <c r="L15" s="129"/>
      <c r="M15" s="63"/>
      <c r="N15" s="63"/>
      <c r="O15" s="63"/>
      <c r="P15" s="63"/>
      <c r="Q15" s="68"/>
    </row>
    <row r="16" spans="1:17" ht="15.75" outlineLevel="1" x14ac:dyDescent="0.25">
      <c r="A16" s="856"/>
      <c r="B16" s="722"/>
      <c r="C16" s="861"/>
      <c r="D16" s="291">
        <v>2015</v>
      </c>
      <c r="E16" s="292">
        <f t="shared" si="0"/>
        <v>449251.4</v>
      </c>
      <c r="F16" s="292">
        <f t="shared" si="3"/>
        <v>333311</v>
      </c>
      <c r="G16" s="292">
        <f t="shared" si="4"/>
        <v>36392.5</v>
      </c>
      <c r="H16" s="292">
        <f t="shared" si="4"/>
        <v>70538.900000000009</v>
      </c>
      <c r="I16" s="292">
        <f t="shared" si="4"/>
        <v>9009</v>
      </c>
      <c r="J16" s="895"/>
      <c r="K16" s="664"/>
      <c r="L16" s="129"/>
    </row>
    <row r="17" spans="1:13" ht="15.75" outlineLevel="1" x14ac:dyDescent="0.25">
      <c r="A17" s="856"/>
      <c r="B17" s="722"/>
      <c r="C17" s="861"/>
      <c r="D17" s="291">
        <v>2016</v>
      </c>
      <c r="E17" s="292">
        <f t="shared" si="0"/>
        <v>347000</v>
      </c>
      <c r="F17" s="292">
        <f t="shared" si="3"/>
        <v>337915.2</v>
      </c>
      <c r="G17" s="292">
        <f t="shared" ref="G17:I21" si="5">G25+G90+G181+G261+G315+G363</f>
        <v>0</v>
      </c>
      <c r="H17" s="292">
        <f t="shared" si="5"/>
        <v>0</v>
      </c>
      <c r="I17" s="292">
        <f t="shared" si="5"/>
        <v>9084.8000000000011</v>
      </c>
      <c r="J17" s="895"/>
      <c r="K17" s="664"/>
      <c r="L17" s="129"/>
    </row>
    <row r="18" spans="1:13" ht="15.75" outlineLevel="1" x14ac:dyDescent="0.25">
      <c r="A18" s="856"/>
      <c r="B18" s="722"/>
      <c r="C18" s="861"/>
      <c r="D18" s="291">
        <v>2017</v>
      </c>
      <c r="E18" s="292">
        <f t="shared" si="0"/>
        <v>334074.54999999993</v>
      </c>
      <c r="F18" s="292">
        <f t="shared" si="3"/>
        <v>324989.74999999994</v>
      </c>
      <c r="G18" s="292">
        <f t="shared" si="5"/>
        <v>0</v>
      </c>
      <c r="H18" s="292">
        <f t="shared" si="5"/>
        <v>0</v>
      </c>
      <c r="I18" s="292">
        <f t="shared" si="5"/>
        <v>9084.8000000000011</v>
      </c>
      <c r="J18" s="895"/>
      <c r="K18" s="664"/>
      <c r="L18" s="129"/>
    </row>
    <row r="19" spans="1:13" ht="15.75" outlineLevel="1" x14ac:dyDescent="0.25">
      <c r="A19" s="856"/>
      <c r="B19" s="722"/>
      <c r="C19" s="861"/>
      <c r="D19" s="291">
        <v>2018</v>
      </c>
      <c r="E19" s="292">
        <f t="shared" si="0"/>
        <v>358339</v>
      </c>
      <c r="F19" s="292">
        <f t="shared" si="3"/>
        <v>349254.2</v>
      </c>
      <c r="G19" s="292">
        <f t="shared" si="5"/>
        <v>0</v>
      </c>
      <c r="H19" s="292">
        <f t="shared" si="5"/>
        <v>0</v>
      </c>
      <c r="I19" s="292">
        <f t="shared" si="5"/>
        <v>9084.8000000000011</v>
      </c>
      <c r="J19" s="895"/>
      <c r="K19" s="664"/>
      <c r="L19" s="129"/>
    </row>
    <row r="20" spans="1:13" ht="15.75" outlineLevel="1" x14ac:dyDescent="0.25">
      <c r="A20" s="856"/>
      <c r="B20" s="722"/>
      <c r="C20" s="861"/>
      <c r="D20" s="291">
        <v>2019</v>
      </c>
      <c r="E20" s="292">
        <f t="shared" si="0"/>
        <v>414371.3</v>
      </c>
      <c r="F20" s="292">
        <f t="shared" si="3"/>
        <v>402176.3</v>
      </c>
      <c r="G20" s="292">
        <f t="shared" si="5"/>
        <v>0</v>
      </c>
      <c r="H20" s="292">
        <f t="shared" si="5"/>
        <v>0</v>
      </c>
      <c r="I20" s="292">
        <f t="shared" si="5"/>
        <v>12195</v>
      </c>
      <c r="J20" s="895"/>
      <c r="K20" s="664"/>
      <c r="L20" s="129"/>
    </row>
    <row r="21" spans="1:13" ht="16.5" outlineLevel="1" thickBot="1" x14ac:dyDescent="0.3">
      <c r="A21" s="857"/>
      <c r="B21" s="859"/>
      <c r="C21" s="862"/>
      <c r="D21" s="293">
        <v>2020</v>
      </c>
      <c r="E21" s="294">
        <f t="shared" si="0"/>
        <v>424767.9</v>
      </c>
      <c r="F21" s="294">
        <f t="shared" si="3"/>
        <v>412572.9</v>
      </c>
      <c r="G21" s="294">
        <f t="shared" si="5"/>
        <v>0</v>
      </c>
      <c r="H21" s="294">
        <f t="shared" si="5"/>
        <v>0</v>
      </c>
      <c r="I21" s="294">
        <f t="shared" si="5"/>
        <v>12195</v>
      </c>
      <c r="J21" s="896"/>
      <c r="K21" s="665"/>
      <c r="L21" s="129"/>
    </row>
    <row r="22" spans="1:13" ht="15.75" outlineLevel="1" x14ac:dyDescent="0.25">
      <c r="A22" s="863" t="s">
        <v>24</v>
      </c>
      <c r="B22" s="817" t="s">
        <v>229</v>
      </c>
      <c r="C22" s="837" t="s">
        <v>126</v>
      </c>
      <c r="D22" s="295" t="s">
        <v>23</v>
      </c>
      <c r="E22" s="296">
        <f>SUM(F22:I22)</f>
        <v>118418.09999999999</v>
      </c>
      <c r="F22" s="296">
        <f>SUM(F23:F29)</f>
        <v>118418.09999999999</v>
      </c>
      <c r="G22" s="296">
        <f>SUM(G23:G29)</f>
        <v>0</v>
      </c>
      <c r="H22" s="296">
        <f>SUM(H23:H29)</f>
        <v>0</v>
      </c>
      <c r="I22" s="296">
        <f>SUM(I23:I29)</f>
        <v>0</v>
      </c>
      <c r="J22" s="902" t="s">
        <v>541</v>
      </c>
      <c r="K22" s="837" t="s">
        <v>417</v>
      </c>
      <c r="L22" s="129"/>
      <c r="M22" s="63"/>
    </row>
    <row r="23" spans="1:13" ht="15.75" outlineLevel="2" x14ac:dyDescent="0.25">
      <c r="A23" s="605"/>
      <c r="B23" s="607"/>
      <c r="C23" s="623"/>
      <c r="D23" s="281">
        <v>2014</v>
      </c>
      <c r="E23" s="282">
        <f t="shared" ref="E23:E72" si="6">SUM(F23:I23)</f>
        <v>18605.3</v>
      </c>
      <c r="F23" s="282">
        <f>F31+F63</f>
        <v>18605.3</v>
      </c>
      <c r="G23" s="282">
        <f t="shared" ref="F23:I29" si="7">G31+G63</f>
        <v>0</v>
      </c>
      <c r="H23" s="282">
        <f t="shared" si="7"/>
        <v>0</v>
      </c>
      <c r="I23" s="282">
        <f t="shared" si="7"/>
        <v>0</v>
      </c>
      <c r="J23" s="704"/>
      <c r="K23" s="623"/>
      <c r="L23" s="129"/>
      <c r="M23" s="68"/>
    </row>
    <row r="24" spans="1:13" ht="15.75" outlineLevel="2" x14ac:dyDescent="0.25">
      <c r="A24" s="605"/>
      <c r="B24" s="607"/>
      <c r="C24" s="623"/>
      <c r="D24" s="281">
        <v>2015</v>
      </c>
      <c r="E24" s="282">
        <f t="shared" si="6"/>
        <v>15403.3</v>
      </c>
      <c r="F24" s="282">
        <f t="shared" si="7"/>
        <v>15403.3</v>
      </c>
      <c r="G24" s="282">
        <f t="shared" si="7"/>
        <v>0</v>
      </c>
      <c r="H24" s="282">
        <f t="shared" si="7"/>
        <v>0</v>
      </c>
      <c r="I24" s="282">
        <f t="shared" si="7"/>
        <v>0</v>
      </c>
      <c r="J24" s="704"/>
      <c r="K24" s="623"/>
      <c r="L24" s="129"/>
    </row>
    <row r="25" spans="1:13" ht="15.75" outlineLevel="2" x14ac:dyDescent="0.25">
      <c r="A25" s="605"/>
      <c r="B25" s="607"/>
      <c r="C25" s="623"/>
      <c r="D25" s="281">
        <v>2016</v>
      </c>
      <c r="E25" s="282">
        <f t="shared" si="6"/>
        <v>18712</v>
      </c>
      <c r="F25" s="282">
        <f t="shared" si="7"/>
        <v>18712</v>
      </c>
      <c r="G25" s="282">
        <f t="shared" si="7"/>
        <v>0</v>
      </c>
      <c r="H25" s="282">
        <f t="shared" si="7"/>
        <v>0</v>
      </c>
      <c r="I25" s="282">
        <f t="shared" si="7"/>
        <v>0</v>
      </c>
      <c r="J25" s="704"/>
      <c r="K25" s="623"/>
      <c r="L25" s="129"/>
    </row>
    <row r="26" spans="1:13" ht="15.75" outlineLevel="2" x14ac:dyDescent="0.25">
      <c r="A26" s="605"/>
      <c r="B26" s="607"/>
      <c r="C26" s="623"/>
      <c r="D26" s="281">
        <v>2017</v>
      </c>
      <c r="E26" s="282">
        <f t="shared" si="6"/>
        <v>12987.1</v>
      </c>
      <c r="F26" s="282">
        <f t="shared" si="7"/>
        <v>12987.1</v>
      </c>
      <c r="G26" s="282">
        <f t="shared" si="7"/>
        <v>0</v>
      </c>
      <c r="H26" s="282">
        <f t="shared" si="7"/>
        <v>0</v>
      </c>
      <c r="I26" s="282">
        <f t="shared" si="7"/>
        <v>0</v>
      </c>
      <c r="J26" s="704"/>
      <c r="K26" s="623"/>
      <c r="L26" s="129"/>
    </row>
    <row r="27" spans="1:13" ht="15.75" outlineLevel="2" x14ac:dyDescent="0.25">
      <c r="A27" s="605"/>
      <c r="B27" s="607"/>
      <c r="C27" s="623"/>
      <c r="D27" s="281">
        <v>2018</v>
      </c>
      <c r="E27" s="282">
        <f t="shared" si="6"/>
        <v>12427.8</v>
      </c>
      <c r="F27" s="282">
        <f>F35+F67</f>
        <v>12427.8</v>
      </c>
      <c r="G27" s="282">
        <f t="shared" si="7"/>
        <v>0</v>
      </c>
      <c r="H27" s="282">
        <f t="shared" si="7"/>
        <v>0</v>
      </c>
      <c r="I27" s="282">
        <f t="shared" si="7"/>
        <v>0</v>
      </c>
      <c r="J27" s="704"/>
      <c r="K27" s="623"/>
      <c r="L27" s="129"/>
    </row>
    <row r="28" spans="1:13" ht="15.75" outlineLevel="2" x14ac:dyDescent="0.25">
      <c r="A28" s="605"/>
      <c r="B28" s="607"/>
      <c r="C28" s="623"/>
      <c r="D28" s="281">
        <v>2019</v>
      </c>
      <c r="E28" s="282">
        <f t="shared" si="6"/>
        <v>19629.400000000001</v>
      </c>
      <c r="F28" s="282">
        <f t="shared" si="7"/>
        <v>19629.400000000001</v>
      </c>
      <c r="G28" s="282">
        <f t="shared" si="7"/>
        <v>0</v>
      </c>
      <c r="H28" s="282">
        <f t="shared" si="7"/>
        <v>0</v>
      </c>
      <c r="I28" s="282">
        <f t="shared" si="7"/>
        <v>0</v>
      </c>
      <c r="J28" s="704"/>
      <c r="K28" s="623"/>
      <c r="L28" s="129"/>
    </row>
    <row r="29" spans="1:13" ht="15.75" outlineLevel="2" x14ac:dyDescent="0.25">
      <c r="A29" s="842"/>
      <c r="B29" s="789"/>
      <c r="C29" s="838"/>
      <c r="D29" s="281">
        <v>2020</v>
      </c>
      <c r="E29" s="282">
        <f t="shared" si="6"/>
        <v>20653.199999999997</v>
      </c>
      <c r="F29" s="282">
        <f t="shared" si="7"/>
        <v>20653.199999999997</v>
      </c>
      <c r="G29" s="282">
        <f t="shared" si="7"/>
        <v>0</v>
      </c>
      <c r="H29" s="282">
        <f t="shared" si="7"/>
        <v>0</v>
      </c>
      <c r="I29" s="282">
        <f t="shared" si="7"/>
        <v>0</v>
      </c>
      <c r="J29" s="705"/>
      <c r="K29" s="838"/>
      <c r="L29" s="129"/>
    </row>
    <row r="30" spans="1:13" ht="18" customHeight="1" outlineLevel="2" x14ac:dyDescent="0.25">
      <c r="A30" s="611" t="s">
        <v>36</v>
      </c>
      <c r="B30" s="839" t="s">
        <v>682</v>
      </c>
      <c r="C30" s="626" t="s">
        <v>126</v>
      </c>
      <c r="D30" s="272" t="s">
        <v>23</v>
      </c>
      <c r="E30" s="287">
        <f>SUM(F30:I30)</f>
        <v>95487.599999999991</v>
      </c>
      <c r="F30" s="287">
        <f>SUM(F31:F37)</f>
        <v>95487.599999999991</v>
      </c>
      <c r="G30" s="287">
        <f>SUM(G31:G37)</f>
        <v>0</v>
      </c>
      <c r="H30" s="287">
        <f>SUM(H31:H37)</f>
        <v>0</v>
      </c>
      <c r="I30" s="287">
        <f>SUM(I31:I37)</f>
        <v>0</v>
      </c>
      <c r="J30" s="779" t="str">
        <f>'3. Пок.'!B18</f>
        <v>Доступность государственных информационных систем, включенных в информационно-вычислительную сеть исполнительных органов государственной власти Мурманской области</v>
      </c>
      <c r="K30" s="626" t="s">
        <v>80</v>
      </c>
      <c r="L30" s="129"/>
      <c r="M30" s="63"/>
    </row>
    <row r="31" spans="1:13" ht="15.75" outlineLevel="3" collapsed="1" x14ac:dyDescent="0.25">
      <c r="A31" s="612"/>
      <c r="B31" s="840"/>
      <c r="C31" s="627"/>
      <c r="D31" s="275">
        <v>2014</v>
      </c>
      <c r="E31" s="276">
        <f t="shared" si="6"/>
        <v>13295.3</v>
      </c>
      <c r="F31" s="276">
        <f t="shared" ref="F31:I37" si="8">F39+F47+F55</f>
        <v>13295.3</v>
      </c>
      <c r="G31" s="276">
        <f t="shared" si="8"/>
        <v>0</v>
      </c>
      <c r="H31" s="276">
        <f t="shared" si="8"/>
        <v>0</v>
      </c>
      <c r="I31" s="276">
        <f t="shared" si="8"/>
        <v>0</v>
      </c>
      <c r="J31" s="780"/>
      <c r="K31" s="627"/>
      <c r="L31" s="129"/>
    </row>
    <row r="32" spans="1:13" ht="15.75" outlineLevel="3" x14ac:dyDescent="0.25">
      <c r="A32" s="612"/>
      <c r="B32" s="840"/>
      <c r="C32" s="627"/>
      <c r="D32" s="275">
        <v>2015</v>
      </c>
      <c r="E32" s="276">
        <f t="shared" si="6"/>
        <v>10732.8</v>
      </c>
      <c r="F32" s="276">
        <f t="shared" si="8"/>
        <v>10732.8</v>
      </c>
      <c r="G32" s="276">
        <v>0</v>
      </c>
      <c r="H32" s="276">
        <f t="shared" si="8"/>
        <v>0</v>
      </c>
      <c r="I32" s="276">
        <f t="shared" si="8"/>
        <v>0</v>
      </c>
      <c r="J32" s="780"/>
      <c r="K32" s="627"/>
      <c r="L32" s="129"/>
    </row>
    <row r="33" spans="1:13" ht="15.75" outlineLevel="3" x14ac:dyDescent="0.25">
      <c r="A33" s="612"/>
      <c r="B33" s="840"/>
      <c r="C33" s="627"/>
      <c r="D33" s="275">
        <v>2016</v>
      </c>
      <c r="E33" s="276">
        <f t="shared" si="6"/>
        <v>16122</v>
      </c>
      <c r="F33" s="276">
        <f t="shared" si="8"/>
        <v>16122</v>
      </c>
      <c r="G33" s="276">
        <f t="shared" si="8"/>
        <v>0</v>
      </c>
      <c r="H33" s="276">
        <f t="shared" si="8"/>
        <v>0</v>
      </c>
      <c r="I33" s="276">
        <f t="shared" si="8"/>
        <v>0</v>
      </c>
      <c r="J33" s="780"/>
      <c r="K33" s="627"/>
      <c r="L33" s="129"/>
    </row>
    <row r="34" spans="1:13" ht="15.75" outlineLevel="3" x14ac:dyDescent="0.25">
      <c r="A34" s="612"/>
      <c r="B34" s="840"/>
      <c r="C34" s="627"/>
      <c r="D34" s="275">
        <v>2017</v>
      </c>
      <c r="E34" s="276">
        <f t="shared" si="6"/>
        <v>10397.1</v>
      </c>
      <c r="F34" s="276">
        <f t="shared" si="8"/>
        <v>10397.1</v>
      </c>
      <c r="G34" s="276">
        <f t="shared" si="8"/>
        <v>0</v>
      </c>
      <c r="H34" s="276">
        <f t="shared" si="8"/>
        <v>0</v>
      </c>
      <c r="I34" s="276">
        <f t="shared" si="8"/>
        <v>0</v>
      </c>
      <c r="J34" s="780"/>
      <c r="K34" s="627"/>
      <c r="L34" s="129"/>
    </row>
    <row r="35" spans="1:13" ht="15.75" outlineLevel="3" x14ac:dyDescent="0.25">
      <c r="A35" s="612"/>
      <c r="B35" s="840"/>
      <c r="C35" s="627"/>
      <c r="D35" s="275">
        <v>2018</v>
      </c>
      <c r="E35" s="276">
        <f t="shared" si="6"/>
        <v>9837.7999999999993</v>
      </c>
      <c r="F35" s="276">
        <f>F43+F51+F59</f>
        <v>9837.7999999999993</v>
      </c>
      <c r="G35" s="276">
        <f t="shared" si="8"/>
        <v>0</v>
      </c>
      <c r="H35" s="276">
        <f t="shared" si="8"/>
        <v>0</v>
      </c>
      <c r="I35" s="276">
        <f t="shared" si="8"/>
        <v>0</v>
      </c>
      <c r="J35" s="780"/>
      <c r="K35" s="627"/>
      <c r="L35" s="129"/>
    </row>
    <row r="36" spans="1:13" ht="15.75" outlineLevel="3" x14ac:dyDescent="0.25">
      <c r="A36" s="612"/>
      <c r="B36" s="840"/>
      <c r="C36" s="627"/>
      <c r="D36" s="275">
        <v>2019</v>
      </c>
      <c r="E36" s="276">
        <f t="shared" si="6"/>
        <v>17039.400000000001</v>
      </c>
      <c r="F36" s="276">
        <f t="shared" si="8"/>
        <v>17039.400000000001</v>
      </c>
      <c r="G36" s="276">
        <f t="shared" si="8"/>
        <v>0</v>
      </c>
      <c r="H36" s="276">
        <f>H44+H52+H60</f>
        <v>0</v>
      </c>
      <c r="I36" s="276">
        <f>I44+I52+I60</f>
        <v>0</v>
      </c>
      <c r="J36" s="780"/>
      <c r="K36" s="627"/>
      <c r="L36" s="129"/>
    </row>
    <row r="37" spans="1:13" ht="15.75" outlineLevel="3" x14ac:dyDescent="0.25">
      <c r="A37" s="827"/>
      <c r="B37" s="841"/>
      <c r="C37" s="847"/>
      <c r="D37" s="275">
        <v>2020</v>
      </c>
      <c r="E37" s="276">
        <f t="shared" si="6"/>
        <v>18063.199999999997</v>
      </c>
      <c r="F37" s="276">
        <f t="shared" si="8"/>
        <v>18063.199999999997</v>
      </c>
      <c r="G37" s="276">
        <f>G45+G53+G61</f>
        <v>0</v>
      </c>
      <c r="H37" s="276">
        <f>H45+H53+H61</f>
        <v>0</v>
      </c>
      <c r="I37" s="276">
        <f>I45+I53+I61</f>
        <v>0</v>
      </c>
      <c r="J37" s="781"/>
      <c r="K37" s="847"/>
      <c r="L37" s="129"/>
    </row>
    <row r="38" spans="1:13" ht="36" customHeight="1" outlineLevel="3" x14ac:dyDescent="0.25">
      <c r="A38" s="479" t="s">
        <v>95</v>
      </c>
      <c r="B38" s="756" t="s">
        <v>592</v>
      </c>
      <c r="C38" s="479" t="s">
        <v>126</v>
      </c>
      <c r="D38" s="70" t="s">
        <v>23</v>
      </c>
      <c r="E38" s="179">
        <f>SUM(F38:I38)</f>
        <v>45770.7</v>
      </c>
      <c r="F38" s="179">
        <f>SUM(F39:F45)</f>
        <v>45770.7</v>
      </c>
      <c r="G38" s="179">
        <f>SUM(G39:G45)</f>
        <v>0</v>
      </c>
      <c r="H38" s="179">
        <f>SUM(H39:H45)</f>
        <v>0</v>
      </c>
      <c r="I38" s="179">
        <f>SUM(I39:I45)</f>
        <v>0</v>
      </c>
      <c r="J38" s="628" t="s">
        <v>590</v>
      </c>
      <c r="K38" s="618" t="s">
        <v>80</v>
      </c>
      <c r="L38" s="129"/>
    </row>
    <row r="39" spans="1:13" ht="15.75" outlineLevel="3" x14ac:dyDescent="0.25">
      <c r="A39" s="480"/>
      <c r="B39" s="757"/>
      <c r="C39" s="480"/>
      <c r="D39" s="56">
        <v>2014</v>
      </c>
      <c r="E39" s="250">
        <f t="shared" si="6"/>
        <v>6425</v>
      </c>
      <c r="F39" s="250">
        <v>6425</v>
      </c>
      <c r="G39" s="250">
        <v>0</v>
      </c>
      <c r="H39" s="250">
        <v>0</v>
      </c>
      <c r="I39" s="250">
        <v>0</v>
      </c>
      <c r="J39" s="629"/>
      <c r="K39" s="620"/>
      <c r="L39" s="252"/>
      <c r="M39" s="71"/>
    </row>
    <row r="40" spans="1:13" ht="15.75" outlineLevel="3" x14ac:dyDescent="0.25">
      <c r="A40" s="480"/>
      <c r="B40" s="757"/>
      <c r="C40" s="480"/>
      <c r="D40" s="56">
        <v>2015</v>
      </c>
      <c r="E40" s="250">
        <f t="shared" si="6"/>
        <v>5080.8</v>
      </c>
      <c r="F40" s="250">
        <v>5080.8</v>
      </c>
      <c r="G40" s="250">
        <v>0</v>
      </c>
      <c r="H40" s="250">
        <v>0</v>
      </c>
      <c r="I40" s="250">
        <v>0</v>
      </c>
      <c r="J40" s="629"/>
      <c r="K40" s="620"/>
      <c r="L40" s="72"/>
      <c r="M40" s="71"/>
    </row>
    <row r="41" spans="1:13" ht="15.75" outlineLevel="3" x14ac:dyDescent="0.25">
      <c r="A41" s="480"/>
      <c r="B41" s="757"/>
      <c r="C41" s="480"/>
      <c r="D41" s="56">
        <v>2016</v>
      </c>
      <c r="E41" s="250">
        <f t="shared" si="6"/>
        <v>9570.7999999999993</v>
      </c>
      <c r="F41" s="250">
        <v>9570.7999999999993</v>
      </c>
      <c r="G41" s="250">
        <v>0</v>
      </c>
      <c r="H41" s="250">
        <v>0</v>
      </c>
      <c r="I41" s="250">
        <v>0</v>
      </c>
      <c r="J41" s="629"/>
      <c r="K41" s="620"/>
      <c r="L41" s="72"/>
      <c r="M41" s="71"/>
    </row>
    <row r="42" spans="1:13" ht="15.75" outlineLevel="3" x14ac:dyDescent="0.25">
      <c r="A42" s="480"/>
      <c r="B42" s="757"/>
      <c r="C42" s="480"/>
      <c r="D42" s="56">
        <v>2017</v>
      </c>
      <c r="E42" s="250">
        <f t="shared" si="6"/>
        <v>4173.5</v>
      </c>
      <c r="F42" s="250">
        <v>4173.5</v>
      </c>
      <c r="G42" s="250">
        <v>0</v>
      </c>
      <c r="H42" s="250">
        <v>0</v>
      </c>
      <c r="I42" s="250">
        <v>0</v>
      </c>
      <c r="J42" s="629"/>
      <c r="K42" s="620"/>
      <c r="L42" s="72"/>
      <c r="M42" s="71"/>
    </row>
    <row r="43" spans="1:13" ht="15.75" outlineLevel="3" x14ac:dyDescent="0.25">
      <c r="A43" s="480"/>
      <c r="B43" s="757"/>
      <c r="C43" s="480"/>
      <c r="D43" s="56">
        <v>2018</v>
      </c>
      <c r="E43" s="250">
        <f t="shared" si="6"/>
        <v>3925.3</v>
      </c>
      <c r="F43" s="250">
        <v>3925.3</v>
      </c>
      <c r="G43" s="250">
        <v>0</v>
      </c>
      <c r="H43" s="250">
        <v>0</v>
      </c>
      <c r="I43" s="250">
        <v>0</v>
      </c>
      <c r="J43" s="629"/>
      <c r="K43" s="620"/>
      <c r="L43" s="252"/>
      <c r="M43" s="71"/>
    </row>
    <row r="44" spans="1:13" ht="15.75" outlineLevel="3" x14ac:dyDescent="0.25">
      <c r="A44" s="480"/>
      <c r="B44" s="757"/>
      <c r="C44" s="480"/>
      <c r="D44" s="56">
        <v>2019</v>
      </c>
      <c r="E44" s="250">
        <f t="shared" si="6"/>
        <v>8056</v>
      </c>
      <c r="F44" s="250">
        <v>8056</v>
      </c>
      <c r="G44" s="250">
        <v>0</v>
      </c>
      <c r="H44" s="250">
        <v>0</v>
      </c>
      <c r="I44" s="250">
        <v>0</v>
      </c>
      <c r="J44" s="629"/>
      <c r="K44" s="620"/>
      <c r="L44" s="129"/>
    </row>
    <row r="45" spans="1:13" ht="15.75" outlineLevel="3" x14ac:dyDescent="0.25">
      <c r="A45" s="481"/>
      <c r="B45" s="758"/>
      <c r="C45" s="481"/>
      <c r="D45" s="56">
        <v>2020</v>
      </c>
      <c r="E45" s="250">
        <f t="shared" si="6"/>
        <v>8539.2999999999993</v>
      </c>
      <c r="F45" s="250">
        <v>8539.2999999999993</v>
      </c>
      <c r="G45" s="250">
        <v>0</v>
      </c>
      <c r="H45" s="250">
        <v>0</v>
      </c>
      <c r="I45" s="250">
        <v>0</v>
      </c>
      <c r="J45" s="830"/>
      <c r="K45" s="619"/>
      <c r="L45" s="129"/>
    </row>
    <row r="46" spans="1:13" ht="15.75" customHeight="1" outlineLevel="3" x14ac:dyDescent="0.25">
      <c r="A46" s="479" t="s">
        <v>96</v>
      </c>
      <c r="B46" s="756" t="s">
        <v>593</v>
      </c>
      <c r="C46" s="479" t="s">
        <v>126</v>
      </c>
      <c r="D46" s="70" t="s">
        <v>23</v>
      </c>
      <c r="E46" s="179">
        <f>SUM(F46:I46)</f>
        <v>13907.9</v>
      </c>
      <c r="F46" s="179">
        <f>SUM(F47:F53)</f>
        <v>13907.9</v>
      </c>
      <c r="G46" s="179">
        <f>SUM(G47:G53)</f>
        <v>0</v>
      </c>
      <c r="H46" s="179">
        <f>SUM(H47:H53)</f>
        <v>0</v>
      </c>
      <c r="I46" s="179">
        <f>SUM(I47:I53)</f>
        <v>0</v>
      </c>
      <c r="J46" s="628" t="s">
        <v>488</v>
      </c>
      <c r="K46" s="618" t="s">
        <v>80</v>
      </c>
      <c r="L46" s="129"/>
    </row>
    <row r="47" spans="1:13" ht="15.75" outlineLevel="3" x14ac:dyDescent="0.25">
      <c r="A47" s="480"/>
      <c r="B47" s="757"/>
      <c r="C47" s="480"/>
      <c r="D47" s="56">
        <v>2014</v>
      </c>
      <c r="E47" s="250">
        <f t="shared" si="6"/>
        <v>1900.3</v>
      </c>
      <c r="F47" s="250">
        <v>1900.3</v>
      </c>
      <c r="G47" s="250">
        <v>0</v>
      </c>
      <c r="H47" s="250">
        <v>0</v>
      </c>
      <c r="I47" s="250">
        <v>0</v>
      </c>
      <c r="J47" s="629"/>
      <c r="K47" s="620"/>
      <c r="L47" s="129"/>
    </row>
    <row r="48" spans="1:13" ht="15.75" outlineLevel="3" x14ac:dyDescent="0.25">
      <c r="A48" s="480"/>
      <c r="B48" s="757"/>
      <c r="C48" s="480"/>
      <c r="D48" s="56">
        <v>2015</v>
      </c>
      <c r="E48" s="250">
        <f t="shared" si="6"/>
        <v>700</v>
      </c>
      <c r="F48" s="250">
        <v>700</v>
      </c>
      <c r="G48" s="250">
        <v>0</v>
      </c>
      <c r="H48" s="250">
        <v>0</v>
      </c>
      <c r="I48" s="250">
        <v>0</v>
      </c>
      <c r="J48" s="629"/>
      <c r="K48" s="620"/>
      <c r="L48" s="129"/>
    </row>
    <row r="49" spans="1:13" ht="15.75" outlineLevel="3" x14ac:dyDescent="0.25">
      <c r="A49" s="480"/>
      <c r="B49" s="757"/>
      <c r="C49" s="480"/>
      <c r="D49" s="56">
        <v>2016</v>
      </c>
      <c r="E49" s="250">
        <f t="shared" si="6"/>
        <v>1751.2</v>
      </c>
      <c r="F49" s="250">
        <v>1751.2</v>
      </c>
      <c r="G49" s="250">
        <v>0</v>
      </c>
      <c r="H49" s="250">
        <v>0</v>
      </c>
      <c r="I49" s="250">
        <v>0</v>
      </c>
      <c r="J49" s="629"/>
      <c r="K49" s="620"/>
      <c r="L49" s="129"/>
    </row>
    <row r="50" spans="1:13" ht="15.75" outlineLevel="3" x14ac:dyDescent="0.25">
      <c r="A50" s="480"/>
      <c r="B50" s="757"/>
      <c r="C50" s="480"/>
      <c r="D50" s="56">
        <v>2017</v>
      </c>
      <c r="E50" s="250">
        <f t="shared" si="6"/>
        <v>1663.6</v>
      </c>
      <c r="F50" s="250">
        <v>1663.6</v>
      </c>
      <c r="G50" s="250">
        <v>0</v>
      </c>
      <c r="H50" s="250">
        <v>0</v>
      </c>
      <c r="I50" s="250">
        <v>0</v>
      </c>
      <c r="J50" s="629"/>
      <c r="K50" s="620"/>
      <c r="L50" s="129"/>
    </row>
    <row r="51" spans="1:13" ht="15.75" outlineLevel="3" x14ac:dyDescent="0.25">
      <c r="A51" s="480"/>
      <c r="B51" s="757"/>
      <c r="C51" s="480"/>
      <c r="D51" s="56">
        <v>2018</v>
      </c>
      <c r="E51" s="250">
        <f t="shared" si="6"/>
        <v>1592.5</v>
      </c>
      <c r="F51" s="250">
        <v>1592.5</v>
      </c>
      <c r="G51" s="250">
        <v>0</v>
      </c>
      <c r="H51" s="250">
        <v>0</v>
      </c>
      <c r="I51" s="250">
        <v>0</v>
      </c>
      <c r="J51" s="629"/>
      <c r="K51" s="620"/>
      <c r="L51" s="129"/>
    </row>
    <row r="52" spans="1:13" ht="15.75" outlineLevel="3" x14ac:dyDescent="0.25">
      <c r="A52" s="480"/>
      <c r="B52" s="757"/>
      <c r="C52" s="480"/>
      <c r="D52" s="56">
        <v>2019</v>
      </c>
      <c r="E52" s="250">
        <f t="shared" si="6"/>
        <v>3058.4</v>
      </c>
      <c r="F52" s="250">
        <v>3058.4</v>
      </c>
      <c r="G52" s="250">
        <v>0</v>
      </c>
      <c r="H52" s="250">
        <v>0</v>
      </c>
      <c r="I52" s="250">
        <v>0</v>
      </c>
      <c r="J52" s="629"/>
      <c r="K52" s="620"/>
      <c r="L52" s="129"/>
    </row>
    <row r="53" spans="1:13" ht="15.75" outlineLevel="3" x14ac:dyDescent="0.25">
      <c r="A53" s="481"/>
      <c r="B53" s="758"/>
      <c r="C53" s="481"/>
      <c r="D53" s="56">
        <v>2020</v>
      </c>
      <c r="E53" s="250">
        <f t="shared" si="6"/>
        <v>3241.9</v>
      </c>
      <c r="F53" s="250">
        <v>3241.9</v>
      </c>
      <c r="G53" s="250">
        <v>0</v>
      </c>
      <c r="H53" s="250">
        <v>0</v>
      </c>
      <c r="I53" s="250">
        <v>0</v>
      </c>
      <c r="J53" s="830"/>
      <c r="K53" s="619"/>
      <c r="L53" s="129"/>
    </row>
    <row r="54" spans="1:13" ht="15.75" customHeight="1" outlineLevel="3" x14ac:dyDescent="0.25">
      <c r="A54" s="479" t="s">
        <v>97</v>
      </c>
      <c r="B54" s="756" t="s">
        <v>594</v>
      </c>
      <c r="C54" s="479" t="s">
        <v>126</v>
      </c>
      <c r="D54" s="70" t="s">
        <v>23</v>
      </c>
      <c r="E54" s="179">
        <f>SUM(F54:I54)</f>
        <v>35809</v>
      </c>
      <c r="F54" s="179">
        <f>SUM(F55:F61)</f>
        <v>35809</v>
      </c>
      <c r="G54" s="179">
        <f>SUM(G55:G61)</f>
        <v>0</v>
      </c>
      <c r="H54" s="179">
        <f>SUM(H55:H61)</f>
        <v>0</v>
      </c>
      <c r="I54" s="179">
        <f>SUM(I55:I61)</f>
        <v>0</v>
      </c>
      <c r="J54" s="628" t="s">
        <v>489</v>
      </c>
      <c r="K54" s="618" t="s">
        <v>80</v>
      </c>
      <c r="L54" s="129"/>
    </row>
    <row r="55" spans="1:13" ht="15.75" outlineLevel="3" x14ac:dyDescent="0.25">
      <c r="A55" s="480"/>
      <c r="B55" s="757"/>
      <c r="C55" s="480"/>
      <c r="D55" s="56">
        <v>2014</v>
      </c>
      <c r="E55" s="250">
        <f t="shared" si="6"/>
        <v>4970</v>
      </c>
      <c r="F55" s="250">
        <f>4970</f>
        <v>4970</v>
      </c>
      <c r="G55" s="250">
        <v>0</v>
      </c>
      <c r="H55" s="250">
        <v>0</v>
      </c>
      <c r="I55" s="250">
        <v>0</v>
      </c>
      <c r="J55" s="629"/>
      <c r="K55" s="620"/>
      <c r="L55" s="129"/>
    </row>
    <row r="56" spans="1:13" ht="15.75" outlineLevel="3" x14ac:dyDescent="0.25">
      <c r="A56" s="480"/>
      <c r="B56" s="757"/>
      <c r="C56" s="480"/>
      <c r="D56" s="56">
        <v>2015</v>
      </c>
      <c r="E56" s="250">
        <f t="shared" si="6"/>
        <v>4952</v>
      </c>
      <c r="F56" s="250">
        <v>4952</v>
      </c>
      <c r="G56" s="250">
        <v>0</v>
      </c>
      <c r="H56" s="250">
        <v>0</v>
      </c>
      <c r="I56" s="250">
        <v>0</v>
      </c>
      <c r="J56" s="629"/>
      <c r="K56" s="620"/>
      <c r="L56" s="129"/>
    </row>
    <row r="57" spans="1:13" ht="15.75" outlineLevel="3" x14ac:dyDescent="0.25">
      <c r="A57" s="480"/>
      <c r="B57" s="757"/>
      <c r="C57" s="480"/>
      <c r="D57" s="56">
        <v>2016</v>
      </c>
      <c r="E57" s="250">
        <f t="shared" si="6"/>
        <v>4800</v>
      </c>
      <c r="F57" s="250">
        <v>4800</v>
      </c>
      <c r="G57" s="250">
        <v>0</v>
      </c>
      <c r="H57" s="250">
        <v>0</v>
      </c>
      <c r="I57" s="250">
        <v>0</v>
      </c>
      <c r="J57" s="629"/>
      <c r="K57" s="620"/>
      <c r="L57" s="129"/>
    </row>
    <row r="58" spans="1:13" ht="15.75" outlineLevel="3" x14ac:dyDescent="0.25">
      <c r="A58" s="480"/>
      <c r="B58" s="757"/>
      <c r="C58" s="480"/>
      <c r="D58" s="56">
        <v>2017</v>
      </c>
      <c r="E58" s="250">
        <f t="shared" si="6"/>
        <v>4560</v>
      </c>
      <c r="F58" s="250">
        <v>4560</v>
      </c>
      <c r="G58" s="250">
        <v>0</v>
      </c>
      <c r="H58" s="250">
        <v>0</v>
      </c>
      <c r="I58" s="250">
        <v>0</v>
      </c>
      <c r="J58" s="629"/>
      <c r="K58" s="620"/>
      <c r="L58" s="129"/>
    </row>
    <row r="59" spans="1:13" ht="15.75" outlineLevel="3" x14ac:dyDescent="0.25">
      <c r="A59" s="480"/>
      <c r="B59" s="757"/>
      <c r="C59" s="480"/>
      <c r="D59" s="56">
        <v>2018</v>
      </c>
      <c r="E59" s="250">
        <f t="shared" si="6"/>
        <v>4320</v>
      </c>
      <c r="F59" s="250">
        <v>4320</v>
      </c>
      <c r="G59" s="250">
        <v>0</v>
      </c>
      <c r="H59" s="250">
        <v>0</v>
      </c>
      <c r="I59" s="250">
        <v>0</v>
      </c>
      <c r="J59" s="629"/>
      <c r="K59" s="620"/>
      <c r="L59" s="129"/>
    </row>
    <row r="60" spans="1:13" ht="15.75" outlineLevel="3" x14ac:dyDescent="0.25">
      <c r="A60" s="480"/>
      <c r="B60" s="757"/>
      <c r="C60" s="480"/>
      <c r="D60" s="56">
        <v>2019</v>
      </c>
      <c r="E60" s="250">
        <f t="shared" si="6"/>
        <v>5925</v>
      </c>
      <c r="F60" s="250">
        <v>5925</v>
      </c>
      <c r="G60" s="250">
        <v>0</v>
      </c>
      <c r="H60" s="250">
        <v>0</v>
      </c>
      <c r="I60" s="250">
        <v>0</v>
      </c>
      <c r="J60" s="629"/>
      <c r="K60" s="620"/>
      <c r="L60" s="129"/>
    </row>
    <row r="61" spans="1:13" ht="15.75" outlineLevel="3" x14ac:dyDescent="0.25">
      <c r="A61" s="481"/>
      <c r="B61" s="758"/>
      <c r="C61" s="481"/>
      <c r="D61" s="56">
        <v>2020</v>
      </c>
      <c r="E61" s="250">
        <f t="shared" si="6"/>
        <v>6282</v>
      </c>
      <c r="F61" s="250">
        <v>6282</v>
      </c>
      <c r="G61" s="250">
        <v>0</v>
      </c>
      <c r="H61" s="250">
        <v>0</v>
      </c>
      <c r="I61" s="250">
        <v>0</v>
      </c>
      <c r="J61" s="830"/>
      <c r="K61" s="619"/>
      <c r="L61" s="129"/>
    </row>
    <row r="62" spans="1:13" ht="15.75" outlineLevel="2" x14ac:dyDescent="0.25">
      <c r="A62" s="611" t="s">
        <v>37</v>
      </c>
      <c r="B62" s="706" t="s">
        <v>683</v>
      </c>
      <c r="C62" s="611" t="s">
        <v>126</v>
      </c>
      <c r="D62" s="272" t="s">
        <v>23</v>
      </c>
      <c r="E62" s="287">
        <f>SUM(F62:I62)</f>
        <v>22930.5</v>
      </c>
      <c r="F62" s="287">
        <f>SUM(F63:F69)</f>
        <v>22930.5</v>
      </c>
      <c r="G62" s="287">
        <f>SUM(G63:G69)</f>
        <v>0</v>
      </c>
      <c r="H62" s="287">
        <f>SUM(H63:H69)</f>
        <v>0</v>
      </c>
      <c r="I62" s="287">
        <f>SUM(I63:I69)</f>
        <v>0</v>
      </c>
      <c r="J62" s="655" t="str">
        <f>'3. Пок.'!B19</f>
        <v>Доля автоматизированных рабочих мест сотрудников исполнительных органов государственный власти, защищенных с использованием комплексной системы защиты информации</v>
      </c>
      <c r="K62" s="626" t="s">
        <v>417</v>
      </c>
      <c r="L62" s="129"/>
      <c r="M62" s="63"/>
    </row>
    <row r="63" spans="1:13" ht="15.75" outlineLevel="3" x14ac:dyDescent="0.25">
      <c r="A63" s="612"/>
      <c r="B63" s="707"/>
      <c r="C63" s="612"/>
      <c r="D63" s="275">
        <v>2014</v>
      </c>
      <c r="E63" s="276">
        <f t="shared" si="6"/>
        <v>5310</v>
      </c>
      <c r="F63" s="276">
        <f>F71+F80</f>
        <v>5310</v>
      </c>
      <c r="G63" s="276">
        <f>G71+G80</f>
        <v>0</v>
      </c>
      <c r="H63" s="276">
        <v>0</v>
      </c>
      <c r="I63" s="276">
        <v>0</v>
      </c>
      <c r="J63" s="867"/>
      <c r="K63" s="627"/>
      <c r="L63" s="129"/>
    </row>
    <row r="64" spans="1:13" ht="15.75" outlineLevel="3" x14ac:dyDescent="0.25">
      <c r="A64" s="612"/>
      <c r="B64" s="707"/>
      <c r="C64" s="612"/>
      <c r="D64" s="275">
        <v>2015</v>
      </c>
      <c r="E64" s="276">
        <f t="shared" si="6"/>
        <v>4670.5</v>
      </c>
      <c r="F64" s="276">
        <f>F72+F81</f>
        <v>4670.5</v>
      </c>
      <c r="G64" s="276">
        <f>G72+G81</f>
        <v>0</v>
      </c>
      <c r="H64" s="276">
        <v>0</v>
      </c>
      <c r="I64" s="276">
        <v>0</v>
      </c>
      <c r="J64" s="867"/>
      <c r="K64" s="627"/>
      <c r="L64" s="129"/>
    </row>
    <row r="65" spans="1:12" ht="15.75" outlineLevel="3" x14ac:dyDescent="0.25">
      <c r="A65" s="612"/>
      <c r="B65" s="707"/>
      <c r="C65" s="612"/>
      <c r="D65" s="275">
        <v>2016</v>
      </c>
      <c r="E65" s="276">
        <f t="shared" si="6"/>
        <v>2590</v>
      </c>
      <c r="F65" s="276">
        <f t="shared" ref="F65:G69" si="9">F74+F82</f>
        <v>2590</v>
      </c>
      <c r="G65" s="276">
        <f t="shared" si="9"/>
        <v>0</v>
      </c>
      <c r="H65" s="276">
        <v>0</v>
      </c>
      <c r="I65" s="276">
        <v>0</v>
      </c>
      <c r="J65" s="867"/>
      <c r="K65" s="627"/>
      <c r="L65" s="129"/>
    </row>
    <row r="66" spans="1:12" ht="15.75" outlineLevel="3" x14ac:dyDescent="0.25">
      <c r="A66" s="612"/>
      <c r="B66" s="707"/>
      <c r="C66" s="612"/>
      <c r="D66" s="275">
        <v>2017</v>
      </c>
      <c r="E66" s="276">
        <f t="shared" si="6"/>
        <v>2590</v>
      </c>
      <c r="F66" s="276">
        <f t="shared" si="9"/>
        <v>2590</v>
      </c>
      <c r="G66" s="276">
        <f t="shared" si="9"/>
        <v>0</v>
      </c>
      <c r="H66" s="276">
        <v>0</v>
      </c>
      <c r="I66" s="276">
        <v>0</v>
      </c>
      <c r="J66" s="867"/>
      <c r="K66" s="627"/>
      <c r="L66" s="129"/>
    </row>
    <row r="67" spans="1:12" ht="15.75" outlineLevel="3" x14ac:dyDescent="0.25">
      <c r="A67" s="612"/>
      <c r="B67" s="707"/>
      <c r="C67" s="612"/>
      <c r="D67" s="275">
        <v>2018</v>
      </c>
      <c r="E67" s="276">
        <f t="shared" si="6"/>
        <v>2590</v>
      </c>
      <c r="F67" s="276">
        <f>F76+F84</f>
        <v>2590</v>
      </c>
      <c r="G67" s="276">
        <f t="shared" si="9"/>
        <v>0</v>
      </c>
      <c r="H67" s="276">
        <v>0</v>
      </c>
      <c r="I67" s="276">
        <v>0</v>
      </c>
      <c r="J67" s="867"/>
      <c r="K67" s="627"/>
      <c r="L67" s="129"/>
    </row>
    <row r="68" spans="1:12" ht="15.75" outlineLevel="3" x14ac:dyDescent="0.25">
      <c r="A68" s="612"/>
      <c r="B68" s="707"/>
      <c r="C68" s="612"/>
      <c r="D68" s="275">
        <v>2019</v>
      </c>
      <c r="E68" s="276">
        <f t="shared" si="6"/>
        <v>2590</v>
      </c>
      <c r="F68" s="276">
        <f t="shared" si="9"/>
        <v>2590</v>
      </c>
      <c r="G68" s="276">
        <f t="shared" si="9"/>
        <v>0</v>
      </c>
      <c r="H68" s="276">
        <v>0</v>
      </c>
      <c r="I68" s="276">
        <v>0</v>
      </c>
      <c r="J68" s="867"/>
      <c r="K68" s="627"/>
      <c r="L68" s="129"/>
    </row>
    <row r="69" spans="1:12" ht="15.75" outlineLevel="3" x14ac:dyDescent="0.25">
      <c r="A69" s="827"/>
      <c r="B69" s="751"/>
      <c r="C69" s="827"/>
      <c r="D69" s="275">
        <v>2020</v>
      </c>
      <c r="E69" s="276">
        <f t="shared" si="6"/>
        <v>2590</v>
      </c>
      <c r="F69" s="276">
        <f t="shared" si="9"/>
        <v>2590</v>
      </c>
      <c r="G69" s="276">
        <f t="shared" si="9"/>
        <v>0</v>
      </c>
      <c r="H69" s="276">
        <v>0</v>
      </c>
      <c r="I69" s="276">
        <v>0</v>
      </c>
      <c r="J69" s="868"/>
      <c r="K69" s="847"/>
      <c r="L69" s="129"/>
    </row>
    <row r="70" spans="1:12" ht="21.75" customHeight="1" outlineLevel="3" x14ac:dyDescent="0.25">
      <c r="A70" s="479" t="s">
        <v>167</v>
      </c>
      <c r="B70" s="756" t="s">
        <v>595</v>
      </c>
      <c r="C70" s="479" t="s">
        <v>168</v>
      </c>
      <c r="D70" s="70" t="s">
        <v>23</v>
      </c>
      <c r="E70" s="179">
        <f>SUM(F70:I70)</f>
        <v>6380.5</v>
      </c>
      <c r="F70" s="179">
        <f>SUM(F71:F72)</f>
        <v>6380.5</v>
      </c>
      <c r="G70" s="179">
        <f>SUM(G71:G72)</f>
        <v>0</v>
      </c>
      <c r="H70" s="179">
        <f>SUM(H71:H72)</f>
        <v>0</v>
      </c>
      <c r="I70" s="179">
        <f>SUM(I71:I72)</f>
        <v>0</v>
      </c>
      <c r="J70" s="833" t="s">
        <v>490</v>
      </c>
      <c r="K70" s="618" t="s">
        <v>80</v>
      </c>
      <c r="L70" s="129"/>
    </row>
    <row r="71" spans="1:12" ht="15.75" outlineLevel="3" x14ac:dyDescent="0.25">
      <c r="A71" s="480"/>
      <c r="B71" s="757"/>
      <c r="C71" s="480"/>
      <c r="D71" s="56">
        <v>2014</v>
      </c>
      <c r="E71" s="250">
        <f t="shared" si="6"/>
        <v>3510</v>
      </c>
      <c r="F71" s="250">
        <v>3510</v>
      </c>
      <c r="G71" s="250">
        <v>0</v>
      </c>
      <c r="H71" s="250">
        <v>0</v>
      </c>
      <c r="I71" s="250">
        <v>0</v>
      </c>
      <c r="J71" s="629"/>
      <c r="K71" s="620"/>
      <c r="L71" s="129"/>
    </row>
    <row r="72" spans="1:12" ht="15.75" outlineLevel="3" x14ac:dyDescent="0.25">
      <c r="A72" s="481"/>
      <c r="B72" s="758"/>
      <c r="C72" s="481"/>
      <c r="D72" s="56">
        <v>2015</v>
      </c>
      <c r="E72" s="265">
        <f t="shared" si="6"/>
        <v>2870.5</v>
      </c>
      <c r="F72" s="265">
        <v>2870.5</v>
      </c>
      <c r="G72" s="250">
        <v>0</v>
      </c>
      <c r="H72" s="250">
        <v>0</v>
      </c>
      <c r="I72" s="250">
        <v>0</v>
      </c>
      <c r="J72" s="830"/>
      <c r="K72" s="619"/>
      <c r="L72" s="129"/>
    </row>
    <row r="73" spans="1:12" ht="22.5" customHeight="1" outlineLevel="3" x14ac:dyDescent="0.25">
      <c r="A73" s="479" t="s">
        <v>170</v>
      </c>
      <c r="B73" s="756" t="s">
        <v>596</v>
      </c>
      <c r="C73" s="479" t="s">
        <v>169</v>
      </c>
      <c r="D73" s="70" t="s">
        <v>23</v>
      </c>
      <c r="E73" s="179">
        <f t="shared" ref="E73:E86" si="10">SUM(F73:I73)</f>
        <v>3950</v>
      </c>
      <c r="F73" s="179">
        <f>SUM(F74:F78)</f>
        <v>3950</v>
      </c>
      <c r="G73" s="179">
        <f>SUM(G74:G78)</f>
        <v>0</v>
      </c>
      <c r="H73" s="179">
        <f>SUM(H74:H78)</f>
        <v>0</v>
      </c>
      <c r="I73" s="179">
        <f>SUM(I74:I78)</f>
        <v>0</v>
      </c>
      <c r="J73" s="833" t="s">
        <v>491</v>
      </c>
      <c r="K73" s="618" t="s">
        <v>80</v>
      </c>
      <c r="L73" s="129"/>
    </row>
    <row r="74" spans="1:12" ht="24" customHeight="1" outlineLevel="3" x14ac:dyDescent="0.25">
      <c r="A74" s="480"/>
      <c r="B74" s="757"/>
      <c r="C74" s="480"/>
      <c r="D74" s="56">
        <v>2016</v>
      </c>
      <c r="E74" s="250">
        <f t="shared" si="10"/>
        <v>790</v>
      </c>
      <c r="F74" s="250">
        <v>790</v>
      </c>
      <c r="G74" s="250">
        <v>0</v>
      </c>
      <c r="H74" s="250">
        <v>0</v>
      </c>
      <c r="I74" s="250">
        <v>0</v>
      </c>
      <c r="J74" s="629"/>
      <c r="K74" s="620"/>
      <c r="L74" s="129"/>
    </row>
    <row r="75" spans="1:12" ht="22.5" customHeight="1" outlineLevel="3" x14ac:dyDescent="0.25">
      <c r="A75" s="480"/>
      <c r="B75" s="757"/>
      <c r="C75" s="480"/>
      <c r="D75" s="56">
        <v>2017</v>
      </c>
      <c r="E75" s="250">
        <f t="shared" si="10"/>
        <v>790</v>
      </c>
      <c r="F75" s="250">
        <v>790</v>
      </c>
      <c r="G75" s="250">
        <v>0</v>
      </c>
      <c r="H75" s="250">
        <v>0</v>
      </c>
      <c r="I75" s="250">
        <v>0</v>
      </c>
      <c r="J75" s="629"/>
      <c r="K75" s="620"/>
      <c r="L75" s="129"/>
    </row>
    <row r="76" spans="1:12" ht="21" customHeight="1" outlineLevel="3" x14ac:dyDescent="0.25">
      <c r="A76" s="480"/>
      <c r="B76" s="757"/>
      <c r="C76" s="480"/>
      <c r="D76" s="56">
        <v>2018</v>
      </c>
      <c r="E76" s="250">
        <f t="shared" si="10"/>
        <v>790</v>
      </c>
      <c r="F76" s="250">
        <v>790</v>
      </c>
      <c r="G76" s="250">
        <v>0</v>
      </c>
      <c r="H76" s="250">
        <v>0</v>
      </c>
      <c r="I76" s="250">
        <v>0</v>
      </c>
      <c r="J76" s="629"/>
      <c r="K76" s="620"/>
      <c r="L76" s="129"/>
    </row>
    <row r="77" spans="1:12" ht="25.5" customHeight="1" outlineLevel="3" x14ac:dyDescent="0.25">
      <c r="A77" s="480"/>
      <c r="B77" s="757"/>
      <c r="C77" s="480"/>
      <c r="D77" s="56">
        <v>2019</v>
      </c>
      <c r="E77" s="250">
        <f t="shared" si="10"/>
        <v>790</v>
      </c>
      <c r="F77" s="250">
        <v>790</v>
      </c>
      <c r="G77" s="250">
        <v>0</v>
      </c>
      <c r="H77" s="250">
        <v>0</v>
      </c>
      <c r="I77" s="250">
        <v>0</v>
      </c>
      <c r="J77" s="629"/>
      <c r="K77" s="620"/>
      <c r="L77" s="129"/>
    </row>
    <row r="78" spans="1:12" ht="18.75" customHeight="1" outlineLevel="3" x14ac:dyDescent="0.25">
      <c r="A78" s="481"/>
      <c r="B78" s="758"/>
      <c r="C78" s="481"/>
      <c r="D78" s="56">
        <v>2020</v>
      </c>
      <c r="E78" s="250">
        <f t="shared" si="10"/>
        <v>790</v>
      </c>
      <c r="F78" s="250">
        <v>790</v>
      </c>
      <c r="G78" s="250">
        <v>0</v>
      </c>
      <c r="H78" s="250">
        <v>0</v>
      </c>
      <c r="I78" s="250">
        <v>0</v>
      </c>
      <c r="J78" s="830"/>
      <c r="K78" s="619"/>
      <c r="L78" s="129"/>
    </row>
    <row r="79" spans="1:12" ht="15.75" outlineLevel="3" x14ac:dyDescent="0.25">
      <c r="A79" s="479" t="s">
        <v>171</v>
      </c>
      <c r="B79" s="756" t="s">
        <v>597</v>
      </c>
      <c r="C79" s="479" t="s">
        <v>169</v>
      </c>
      <c r="D79" s="70" t="s">
        <v>23</v>
      </c>
      <c r="E79" s="179">
        <f t="shared" si="10"/>
        <v>12600</v>
      </c>
      <c r="F79" s="179">
        <f>SUM(F80:F86)</f>
        <v>12600</v>
      </c>
      <c r="G79" s="179">
        <f>SUM(G80:G86)</f>
        <v>0</v>
      </c>
      <c r="H79" s="179">
        <f>SUM(H80:H86)</f>
        <v>0</v>
      </c>
      <c r="I79" s="179">
        <f>SUM(I80:I86)</f>
        <v>0</v>
      </c>
      <c r="J79" s="833" t="s">
        <v>578</v>
      </c>
      <c r="K79" s="618" t="s">
        <v>296</v>
      </c>
      <c r="L79" s="129"/>
    </row>
    <row r="80" spans="1:12" ht="15.75" outlineLevel="3" x14ac:dyDescent="0.25">
      <c r="A80" s="480"/>
      <c r="B80" s="757"/>
      <c r="C80" s="480"/>
      <c r="D80" s="56">
        <v>2014</v>
      </c>
      <c r="E80" s="250">
        <f t="shared" si="10"/>
        <v>1800</v>
      </c>
      <c r="F80" s="250">
        <v>1800</v>
      </c>
      <c r="G80" s="250">
        <v>0</v>
      </c>
      <c r="H80" s="250">
        <v>0</v>
      </c>
      <c r="I80" s="250">
        <v>0</v>
      </c>
      <c r="J80" s="629"/>
      <c r="K80" s="620"/>
      <c r="L80" s="129"/>
    </row>
    <row r="81" spans="1:12" ht="15.75" outlineLevel="3" x14ac:dyDescent="0.25">
      <c r="A81" s="480"/>
      <c r="B81" s="757"/>
      <c r="C81" s="480"/>
      <c r="D81" s="56">
        <v>2015</v>
      </c>
      <c r="E81" s="250">
        <f t="shared" si="10"/>
        <v>1800</v>
      </c>
      <c r="F81" s="250">
        <v>1800</v>
      </c>
      <c r="G81" s="250">
        <v>0</v>
      </c>
      <c r="H81" s="250">
        <v>0</v>
      </c>
      <c r="I81" s="250">
        <v>0</v>
      </c>
      <c r="J81" s="629"/>
      <c r="K81" s="620"/>
      <c r="L81" s="129"/>
    </row>
    <row r="82" spans="1:12" ht="15.75" outlineLevel="3" x14ac:dyDescent="0.25">
      <c r="A82" s="480"/>
      <c r="B82" s="757"/>
      <c r="C82" s="480"/>
      <c r="D82" s="56">
        <v>2016</v>
      </c>
      <c r="E82" s="250">
        <f t="shared" si="10"/>
        <v>1800</v>
      </c>
      <c r="F82" s="250">
        <v>1800</v>
      </c>
      <c r="G82" s="250">
        <v>0</v>
      </c>
      <c r="H82" s="250">
        <v>0</v>
      </c>
      <c r="I82" s="250">
        <v>0</v>
      </c>
      <c r="J82" s="629"/>
      <c r="K82" s="620"/>
      <c r="L82" s="129"/>
    </row>
    <row r="83" spans="1:12" ht="15.75" outlineLevel="3" x14ac:dyDescent="0.25">
      <c r="A83" s="480"/>
      <c r="B83" s="757"/>
      <c r="C83" s="480"/>
      <c r="D83" s="56">
        <v>2017</v>
      </c>
      <c r="E83" s="250">
        <f t="shared" si="10"/>
        <v>1800</v>
      </c>
      <c r="F83" s="250">
        <v>1800</v>
      </c>
      <c r="G83" s="250">
        <v>0</v>
      </c>
      <c r="H83" s="250">
        <v>0</v>
      </c>
      <c r="I83" s="250">
        <v>0</v>
      </c>
      <c r="J83" s="629"/>
      <c r="K83" s="620"/>
      <c r="L83" s="129"/>
    </row>
    <row r="84" spans="1:12" ht="15.75" outlineLevel="3" x14ac:dyDescent="0.25">
      <c r="A84" s="480"/>
      <c r="B84" s="757"/>
      <c r="C84" s="480"/>
      <c r="D84" s="56">
        <v>2018</v>
      </c>
      <c r="E84" s="250">
        <f t="shared" si="10"/>
        <v>1800</v>
      </c>
      <c r="F84" s="250">
        <v>1800</v>
      </c>
      <c r="G84" s="250">
        <v>0</v>
      </c>
      <c r="H84" s="250">
        <v>0</v>
      </c>
      <c r="I84" s="250">
        <v>0</v>
      </c>
      <c r="J84" s="629"/>
      <c r="K84" s="620"/>
      <c r="L84" s="129"/>
    </row>
    <row r="85" spans="1:12" ht="15.75" outlineLevel="3" x14ac:dyDescent="0.25">
      <c r="A85" s="480"/>
      <c r="B85" s="757"/>
      <c r="C85" s="480"/>
      <c r="D85" s="56">
        <v>2019</v>
      </c>
      <c r="E85" s="250">
        <f t="shared" si="10"/>
        <v>1800</v>
      </c>
      <c r="F85" s="250">
        <v>1800</v>
      </c>
      <c r="G85" s="250">
        <v>0</v>
      </c>
      <c r="H85" s="250">
        <v>0</v>
      </c>
      <c r="I85" s="250">
        <v>0</v>
      </c>
      <c r="J85" s="629"/>
      <c r="K85" s="620"/>
      <c r="L85" s="129"/>
    </row>
    <row r="86" spans="1:12" ht="15.75" outlineLevel="3" x14ac:dyDescent="0.25">
      <c r="A86" s="481"/>
      <c r="B86" s="758"/>
      <c r="C86" s="481"/>
      <c r="D86" s="56">
        <v>2020</v>
      </c>
      <c r="E86" s="250">
        <f t="shared" si="10"/>
        <v>1800</v>
      </c>
      <c r="F86" s="250">
        <v>1800</v>
      </c>
      <c r="G86" s="250">
        <v>0</v>
      </c>
      <c r="H86" s="250">
        <v>0</v>
      </c>
      <c r="I86" s="250">
        <v>0</v>
      </c>
      <c r="J86" s="830"/>
      <c r="K86" s="619"/>
      <c r="L86" s="129"/>
    </row>
    <row r="87" spans="1:12" ht="71.25" customHeight="1" outlineLevel="1" x14ac:dyDescent="0.25">
      <c r="A87" s="604" t="s">
        <v>25</v>
      </c>
      <c r="B87" s="606" t="s">
        <v>181</v>
      </c>
      <c r="C87" s="604" t="s">
        <v>126</v>
      </c>
      <c r="D87" s="279" t="s">
        <v>23</v>
      </c>
      <c r="E87" s="288">
        <f>SUM(F87:I87)</f>
        <v>442700.9</v>
      </c>
      <c r="F87" s="288">
        <f>F95</f>
        <v>426700.9</v>
      </c>
      <c r="G87" s="288">
        <f>G95</f>
        <v>16000</v>
      </c>
      <c r="H87" s="288">
        <f>H95</f>
        <v>0</v>
      </c>
      <c r="I87" s="288">
        <f>I95</f>
        <v>0</v>
      </c>
      <c r="J87" s="703" t="s">
        <v>541</v>
      </c>
      <c r="K87" s="622" t="s">
        <v>539</v>
      </c>
      <c r="L87" s="129"/>
    </row>
    <row r="88" spans="1:12" ht="15.75" outlineLevel="2" x14ac:dyDescent="0.25">
      <c r="A88" s="605"/>
      <c r="B88" s="607"/>
      <c r="C88" s="605"/>
      <c r="D88" s="281">
        <v>2014</v>
      </c>
      <c r="E88" s="282">
        <f t="shared" ref="E88:E94" si="11">SUM(F88:I88)</f>
        <v>62163.700000000004</v>
      </c>
      <c r="F88" s="282">
        <f t="shared" ref="F88:I94" si="12">F96</f>
        <v>62163.700000000004</v>
      </c>
      <c r="G88" s="282">
        <f t="shared" si="12"/>
        <v>0</v>
      </c>
      <c r="H88" s="282">
        <f t="shared" si="12"/>
        <v>0</v>
      </c>
      <c r="I88" s="282">
        <f t="shared" si="12"/>
        <v>0</v>
      </c>
      <c r="J88" s="704"/>
      <c r="K88" s="623"/>
      <c r="L88" s="129"/>
    </row>
    <row r="89" spans="1:12" ht="15.75" outlineLevel="2" x14ac:dyDescent="0.25">
      <c r="A89" s="605"/>
      <c r="B89" s="607"/>
      <c r="C89" s="605"/>
      <c r="D89" s="281">
        <v>2015</v>
      </c>
      <c r="E89" s="282">
        <f t="shared" si="11"/>
        <v>69288.100000000006</v>
      </c>
      <c r="F89" s="282">
        <f t="shared" si="12"/>
        <v>53288.100000000006</v>
      </c>
      <c r="G89" s="282">
        <f t="shared" si="12"/>
        <v>16000</v>
      </c>
      <c r="H89" s="282">
        <f t="shared" si="12"/>
        <v>0</v>
      </c>
      <c r="I89" s="282">
        <f t="shared" si="12"/>
        <v>0</v>
      </c>
      <c r="J89" s="704"/>
      <c r="K89" s="623"/>
      <c r="L89" s="129"/>
    </row>
    <row r="90" spans="1:12" ht="15.75" outlineLevel="2" x14ac:dyDescent="0.25">
      <c r="A90" s="605"/>
      <c r="B90" s="607"/>
      <c r="C90" s="605"/>
      <c r="D90" s="281">
        <v>2016</v>
      </c>
      <c r="E90" s="282">
        <f t="shared" si="11"/>
        <v>60735.6</v>
      </c>
      <c r="F90" s="282">
        <f t="shared" si="12"/>
        <v>60735.6</v>
      </c>
      <c r="G90" s="282">
        <f t="shared" si="12"/>
        <v>0</v>
      </c>
      <c r="H90" s="282">
        <f t="shared" si="12"/>
        <v>0</v>
      </c>
      <c r="I90" s="282">
        <f t="shared" si="12"/>
        <v>0</v>
      </c>
      <c r="J90" s="704"/>
      <c r="K90" s="623"/>
      <c r="L90" s="129"/>
    </row>
    <row r="91" spans="1:12" ht="15.75" outlineLevel="2" x14ac:dyDescent="0.25">
      <c r="A91" s="605"/>
      <c r="B91" s="607"/>
      <c r="C91" s="605"/>
      <c r="D91" s="281">
        <v>2017</v>
      </c>
      <c r="E91" s="282">
        <f t="shared" si="11"/>
        <v>57820.9</v>
      </c>
      <c r="F91" s="282">
        <f t="shared" si="12"/>
        <v>57820.9</v>
      </c>
      <c r="G91" s="282">
        <f t="shared" si="12"/>
        <v>0</v>
      </c>
      <c r="H91" s="282">
        <f t="shared" si="12"/>
        <v>0</v>
      </c>
      <c r="I91" s="282">
        <f t="shared" si="12"/>
        <v>0</v>
      </c>
      <c r="J91" s="704"/>
      <c r="K91" s="623"/>
      <c r="L91" s="129"/>
    </row>
    <row r="92" spans="1:12" ht="15.75" outlineLevel="2" x14ac:dyDescent="0.25">
      <c r="A92" s="605"/>
      <c r="B92" s="607"/>
      <c r="C92" s="605"/>
      <c r="D92" s="281">
        <v>2018</v>
      </c>
      <c r="E92" s="282">
        <f t="shared" si="11"/>
        <v>56072.399999999994</v>
      </c>
      <c r="F92" s="282">
        <f>F100</f>
        <v>56072.399999999994</v>
      </c>
      <c r="G92" s="282">
        <f t="shared" si="12"/>
        <v>0</v>
      </c>
      <c r="H92" s="282">
        <f t="shared" si="12"/>
        <v>0</v>
      </c>
      <c r="I92" s="282">
        <f t="shared" si="12"/>
        <v>0</v>
      </c>
      <c r="J92" s="704"/>
      <c r="K92" s="623"/>
      <c r="L92" s="129"/>
    </row>
    <row r="93" spans="1:12" ht="15.75" outlineLevel="2" x14ac:dyDescent="0.25">
      <c r="A93" s="605"/>
      <c r="B93" s="607"/>
      <c r="C93" s="605"/>
      <c r="D93" s="281">
        <v>2019</v>
      </c>
      <c r="E93" s="282">
        <f t="shared" si="11"/>
        <v>67760.100000000006</v>
      </c>
      <c r="F93" s="282">
        <f t="shared" si="12"/>
        <v>67760.100000000006</v>
      </c>
      <c r="G93" s="282">
        <f t="shared" si="12"/>
        <v>0</v>
      </c>
      <c r="H93" s="282">
        <f t="shared" si="12"/>
        <v>0</v>
      </c>
      <c r="I93" s="282">
        <f t="shared" si="12"/>
        <v>0</v>
      </c>
      <c r="J93" s="704"/>
      <c r="K93" s="623"/>
      <c r="L93" s="129"/>
    </row>
    <row r="94" spans="1:12" ht="15.75" outlineLevel="2" x14ac:dyDescent="0.25">
      <c r="A94" s="842"/>
      <c r="B94" s="789"/>
      <c r="C94" s="842"/>
      <c r="D94" s="281">
        <v>2020</v>
      </c>
      <c r="E94" s="282">
        <f t="shared" si="11"/>
        <v>68860.100000000006</v>
      </c>
      <c r="F94" s="282">
        <f>F102</f>
        <v>68860.100000000006</v>
      </c>
      <c r="G94" s="282">
        <f t="shared" si="12"/>
        <v>0</v>
      </c>
      <c r="H94" s="282">
        <f t="shared" si="12"/>
        <v>0</v>
      </c>
      <c r="I94" s="282">
        <f t="shared" si="12"/>
        <v>0</v>
      </c>
      <c r="J94" s="705"/>
      <c r="K94" s="838"/>
      <c r="L94" s="129"/>
    </row>
    <row r="95" spans="1:12" ht="79.5" customHeight="1" outlineLevel="2" x14ac:dyDescent="0.25">
      <c r="A95" s="611" t="s">
        <v>172</v>
      </c>
      <c r="B95" s="706" t="s">
        <v>684</v>
      </c>
      <c r="C95" s="611" t="s">
        <v>126</v>
      </c>
      <c r="D95" s="272" t="s">
        <v>23</v>
      </c>
      <c r="E95" s="287">
        <f>SUM(F95:I95)</f>
        <v>442700.9</v>
      </c>
      <c r="F95" s="287">
        <f>SUM(F96:F102)</f>
        <v>426700.9</v>
      </c>
      <c r="G95" s="287">
        <f>SUM(G96:G102)</f>
        <v>16000</v>
      </c>
      <c r="H95" s="287">
        <f>SUM(H96:H102)</f>
        <v>0</v>
      </c>
      <c r="I95" s="287">
        <f>SUM(I96:I102)</f>
        <v>0</v>
      </c>
      <c r="J95" s="655" t="str">
        <f>'3. Пок.'!B15&amp;CHAR(10)&amp;CHAR(10)&amp;'3. Пок.'!B18</f>
        <v>Доля населения, удовлетворённая информационной открытостью деятельности исполнительных органов государственной власти Мурманской области
Доступность государственных информационных систем, включенных в информационно-вычислительную сеть исполнительных органов государственной власти Мурманской области</v>
      </c>
      <c r="K95" s="626" t="s">
        <v>539</v>
      </c>
      <c r="L95" s="129"/>
    </row>
    <row r="96" spans="1:12" ht="15.75" outlineLevel="3" x14ac:dyDescent="0.25">
      <c r="A96" s="612"/>
      <c r="B96" s="707"/>
      <c r="C96" s="612"/>
      <c r="D96" s="275">
        <v>2014</v>
      </c>
      <c r="E96" s="276">
        <f t="shared" ref="E96:E102" si="13">SUM(F96:I96)</f>
        <v>62163.700000000004</v>
      </c>
      <c r="F96" s="276">
        <f>F104+F112+F120+F128+F136+F144+F152+F160+F163+F171</f>
        <v>62163.700000000004</v>
      </c>
      <c r="G96" s="276">
        <f t="shared" ref="G96:I96" si="14">G104+G112+G120+G128+G136+G144+G152+G160+G163+G171</f>
        <v>0</v>
      </c>
      <c r="H96" s="276">
        <f t="shared" si="14"/>
        <v>0</v>
      </c>
      <c r="I96" s="276">
        <f t="shared" si="14"/>
        <v>0</v>
      </c>
      <c r="J96" s="656"/>
      <c r="K96" s="627"/>
      <c r="L96" s="129"/>
    </row>
    <row r="97" spans="1:13" ht="15.75" outlineLevel="3" x14ac:dyDescent="0.25">
      <c r="A97" s="612"/>
      <c r="B97" s="707"/>
      <c r="C97" s="612"/>
      <c r="D97" s="275">
        <v>2015</v>
      </c>
      <c r="E97" s="276">
        <f t="shared" si="13"/>
        <v>69288.100000000006</v>
      </c>
      <c r="F97" s="276">
        <f>F105+F113+F121+F129+F137+F145+F153+F161+F164+F172</f>
        <v>53288.100000000006</v>
      </c>
      <c r="G97" s="276">
        <f>G105+G113+G121+G129+G137+G145+G153+G161+G164+G172</f>
        <v>16000</v>
      </c>
      <c r="H97" s="276">
        <f>H105+H113+H121+H129+H137+H145+H153+H161+H164+H172</f>
        <v>0</v>
      </c>
      <c r="I97" s="276">
        <f>I105+I113+I121+I129+I137+I145+I153+I161+I164+I172</f>
        <v>0</v>
      </c>
      <c r="J97" s="656"/>
      <c r="K97" s="627"/>
      <c r="L97" s="129"/>
    </row>
    <row r="98" spans="1:13" ht="15.75" outlineLevel="3" x14ac:dyDescent="0.25">
      <c r="A98" s="612"/>
      <c r="B98" s="707"/>
      <c r="C98" s="612"/>
      <c r="D98" s="275">
        <v>2016</v>
      </c>
      <c r="E98" s="276">
        <f t="shared" si="13"/>
        <v>60735.6</v>
      </c>
      <c r="F98" s="276">
        <f>F106+F114+F122+F130+F138+F146+F154+F165+F173</f>
        <v>60735.6</v>
      </c>
      <c r="G98" s="276">
        <f>G106+G114+G122+G130+G138+G146+G154+G165+G173</f>
        <v>0</v>
      </c>
      <c r="H98" s="276">
        <f>H106+H114+H122+H130+H138+H146+H154+H165+H173</f>
        <v>0</v>
      </c>
      <c r="I98" s="276">
        <f>I106+I114+I122+I130+I138+I146+I154+I165+I173</f>
        <v>0</v>
      </c>
      <c r="J98" s="656"/>
      <c r="K98" s="627"/>
      <c r="L98" s="129"/>
      <c r="M98" s="63"/>
    </row>
    <row r="99" spans="1:13" ht="15.75" outlineLevel="3" x14ac:dyDescent="0.25">
      <c r="A99" s="612"/>
      <c r="B99" s="707"/>
      <c r="C99" s="612"/>
      <c r="D99" s="275">
        <v>2017</v>
      </c>
      <c r="E99" s="276">
        <f t="shared" si="13"/>
        <v>57820.9</v>
      </c>
      <c r="F99" s="276">
        <f>F107+F115+F123+F131+F139+F147+F155+F166+F174</f>
        <v>57820.9</v>
      </c>
      <c r="G99" s="276">
        <f t="shared" ref="G99:I102" si="15">G107+G115+G123+G131+G139+G147+G155+G166+G174+G340+G348</f>
        <v>0</v>
      </c>
      <c r="H99" s="276">
        <f t="shared" si="15"/>
        <v>0</v>
      </c>
      <c r="I99" s="276">
        <f t="shared" si="15"/>
        <v>0</v>
      </c>
      <c r="J99" s="656"/>
      <c r="K99" s="627"/>
      <c r="L99" s="129"/>
    </row>
    <row r="100" spans="1:13" ht="15.75" outlineLevel="3" x14ac:dyDescent="0.25">
      <c r="A100" s="612"/>
      <c r="B100" s="707"/>
      <c r="C100" s="612"/>
      <c r="D100" s="275">
        <v>2018</v>
      </c>
      <c r="E100" s="276">
        <f t="shared" si="13"/>
        <v>56072.399999999994</v>
      </c>
      <c r="F100" s="276">
        <f>F108+F116+F124+F132+F140+F148+F156+F167+F175</f>
        <v>56072.399999999994</v>
      </c>
      <c r="G100" s="276">
        <f t="shared" si="15"/>
        <v>0</v>
      </c>
      <c r="H100" s="276">
        <f t="shared" si="15"/>
        <v>0</v>
      </c>
      <c r="I100" s="276">
        <f t="shared" si="15"/>
        <v>0</v>
      </c>
      <c r="J100" s="656"/>
      <c r="K100" s="627"/>
      <c r="L100" s="129"/>
    </row>
    <row r="101" spans="1:13" ht="15.75" outlineLevel="3" x14ac:dyDescent="0.25">
      <c r="A101" s="612"/>
      <c r="B101" s="707"/>
      <c r="C101" s="612"/>
      <c r="D101" s="275">
        <v>2019</v>
      </c>
      <c r="E101" s="276">
        <f t="shared" si="13"/>
        <v>67760.100000000006</v>
      </c>
      <c r="F101" s="276">
        <f>F109+F117+F125+F133+F141+F149+F157+F168+F176</f>
        <v>67760.100000000006</v>
      </c>
      <c r="G101" s="276">
        <f t="shared" si="15"/>
        <v>0</v>
      </c>
      <c r="H101" s="276">
        <f t="shared" si="15"/>
        <v>0</v>
      </c>
      <c r="I101" s="276">
        <f t="shared" si="15"/>
        <v>0</v>
      </c>
      <c r="J101" s="656"/>
      <c r="K101" s="627"/>
      <c r="L101" s="129"/>
    </row>
    <row r="102" spans="1:13" ht="15.75" outlineLevel="3" x14ac:dyDescent="0.25">
      <c r="A102" s="827"/>
      <c r="B102" s="751"/>
      <c r="C102" s="827"/>
      <c r="D102" s="275">
        <v>2020</v>
      </c>
      <c r="E102" s="276">
        <f t="shared" si="13"/>
        <v>68860.100000000006</v>
      </c>
      <c r="F102" s="276">
        <f>F110+F118+F126+F134+F142+F150+F158+F169+F177</f>
        <v>68860.100000000006</v>
      </c>
      <c r="G102" s="276">
        <f t="shared" si="15"/>
        <v>0</v>
      </c>
      <c r="H102" s="276">
        <f t="shared" si="15"/>
        <v>0</v>
      </c>
      <c r="I102" s="276">
        <f t="shared" si="15"/>
        <v>0</v>
      </c>
      <c r="J102" s="869"/>
      <c r="K102" s="847"/>
      <c r="L102" s="129"/>
    </row>
    <row r="103" spans="1:13" ht="33.75" customHeight="1" outlineLevel="3" x14ac:dyDescent="0.25">
      <c r="A103" s="479" t="s">
        <v>173</v>
      </c>
      <c r="B103" s="756" t="s">
        <v>598</v>
      </c>
      <c r="C103" s="479" t="s">
        <v>126</v>
      </c>
      <c r="D103" s="70" t="s">
        <v>23</v>
      </c>
      <c r="E103" s="179">
        <f>SUM(F103:I103)</f>
        <v>10320.5</v>
      </c>
      <c r="F103" s="179">
        <f>SUM(F104:F110)</f>
        <v>10320.5</v>
      </c>
      <c r="G103" s="179">
        <f>SUM(G104:G110)</f>
        <v>0</v>
      </c>
      <c r="H103" s="179">
        <f>SUM(H104:H110)</f>
        <v>0</v>
      </c>
      <c r="I103" s="179">
        <f>SUM(I104:I110)</f>
        <v>0</v>
      </c>
      <c r="J103" s="628" t="s">
        <v>553</v>
      </c>
      <c r="K103" s="618" t="s">
        <v>80</v>
      </c>
      <c r="L103" s="129"/>
    </row>
    <row r="104" spans="1:13" ht="15.75" outlineLevel="3" x14ac:dyDescent="0.25">
      <c r="A104" s="480"/>
      <c r="B104" s="757"/>
      <c r="C104" s="480"/>
      <c r="D104" s="56">
        <v>2014</v>
      </c>
      <c r="E104" s="250">
        <f t="shared" ref="E104:E118" si="16">SUM(F104:I104)</f>
        <v>1416.1</v>
      </c>
      <c r="F104" s="250">
        <v>1416.1</v>
      </c>
      <c r="G104" s="250">
        <v>0</v>
      </c>
      <c r="H104" s="250">
        <v>0</v>
      </c>
      <c r="I104" s="250">
        <v>0</v>
      </c>
      <c r="J104" s="629"/>
      <c r="K104" s="620"/>
      <c r="L104" s="129"/>
      <c r="M104" s="68"/>
    </row>
    <row r="105" spans="1:13" ht="15.75" outlineLevel="3" x14ac:dyDescent="0.25">
      <c r="A105" s="480"/>
      <c r="B105" s="757"/>
      <c r="C105" s="480"/>
      <c r="D105" s="56">
        <v>2015</v>
      </c>
      <c r="E105" s="250">
        <f t="shared" si="16"/>
        <v>1558.8</v>
      </c>
      <c r="F105" s="250">
        <v>1558.8</v>
      </c>
      <c r="G105" s="250">
        <v>0</v>
      </c>
      <c r="H105" s="250">
        <v>0</v>
      </c>
      <c r="I105" s="250">
        <v>0</v>
      </c>
      <c r="J105" s="629"/>
      <c r="K105" s="620"/>
      <c r="L105" s="129"/>
      <c r="M105" s="68"/>
    </row>
    <row r="106" spans="1:13" ht="15.75" outlineLevel="3" x14ac:dyDescent="0.25">
      <c r="A106" s="480"/>
      <c r="B106" s="757"/>
      <c r="C106" s="480"/>
      <c r="D106" s="56">
        <v>2016</v>
      </c>
      <c r="E106" s="250">
        <f t="shared" si="16"/>
        <v>1302.5999999999999</v>
      </c>
      <c r="F106" s="250">
        <v>1302.5999999999999</v>
      </c>
      <c r="G106" s="250">
        <v>0</v>
      </c>
      <c r="H106" s="250">
        <v>0</v>
      </c>
      <c r="I106" s="250">
        <v>0</v>
      </c>
      <c r="J106" s="629"/>
      <c r="K106" s="620"/>
      <c r="L106" s="129"/>
      <c r="M106" s="68"/>
    </row>
    <row r="107" spans="1:13" ht="15.75" outlineLevel="3" x14ac:dyDescent="0.25">
      <c r="A107" s="480"/>
      <c r="B107" s="757"/>
      <c r="C107" s="480"/>
      <c r="D107" s="56">
        <v>2017</v>
      </c>
      <c r="E107" s="250">
        <f t="shared" si="16"/>
        <v>1243</v>
      </c>
      <c r="F107" s="250">
        <v>1243</v>
      </c>
      <c r="G107" s="250">
        <v>0</v>
      </c>
      <c r="H107" s="250">
        <v>0</v>
      </c>
      <c r="I107" s="250">
        <v>0</v>
      </c>
      <c r="J107" s="629"/>
      <c r="K107" s="620"/>
      <c r="L107" s="129"/>
    </row>
    <row r="108" spans="1:13" ht="15.75" outlineLevel="3" x14ac:dyDescent="0.25">
      <c r="A108" s="480"/>
      <c r="B108" s="757"/>
      <c r="C108" s="480"/>
      <c r="D108" s="56">
        <v>2018</v>
      </c>
      <c r="E108" s="250">
        <f t="shared" si="16"/>
        <v>1200</v>
      </c>
      <c r="F108" s="250">
        <v>1200</v>
      </c>
      <c r="G108" s="250">
        <v>0</v>
      </c>
      <c r="H108" s="250">
        <v>0</v>
      </c>
      <c r="I108" s="250">
        <v>0</v>
      </c>
      <c r="J108" s="629"/>
      <c r="K108" s="620"/>
      <c r="L108" s="129"/>
    </row>
    <row r="109" spans="1:13" ht="15.75" outlineLevel="3" x14ac:dyDescent="0.25">
      <c r="A109" s="480"/>
      <c r="B109" s="757"/>
      <c r="C109" s="480"/>
      <c r="D109" s="56">
        <v>2019</v>
      </c>
      <c r="E109" s="250">
        <f t="shared" si="16"/>
        <v>1800</v>
      </c>
      <c r="F109" s="250">
        <v>1800</v>
      </c>
      <c r="G109" s="250">
        <v>0</v>
      </c>
      <c r="H109" s="250">
        <v>0</v>
      </c>
      <c r="I109" s="250">
        <v>0</v>
      </c>
      <c r="J109" s="629"/>
      <c r="K109" s="620"/>
      <c r="L109" s="129"/>
    </row>
    <row r="110" spans="1:13" ht="15.75" outlineLevel="3" x14ac:dyDescent="0.25">
      <c r="A110" s="481"/>
      <c r="B110" s="758"/>
      <c r="C110" s="481"/>
      <c r="D110" s="56">
        <v>2020</v>
      </c>
      <c r="E110" s="250">
        <f t="shared" si="16"/>
        <v>1800</v>
      </c>
      <c r="F110" s="250">
        <v>1800</v>
      </c>
      <c r="G110" s="250">
        <v>0</v>
      </c>
      <c r="H110" s="250">
        <v>0</v>
      </c>
      <c r="I110" s="250">
        <v>0</v>
      </c>
      <c r="J110" s="830"/>
      <c r="K110" s="619"/>
      <c r="L110" s="129"/>
    </row>
    <row r="111" spans="1:13" ht="15.75" outlineLevel="3" x14ac:dyDescent="0.25">
      <c r="A111" s="479" t="s">
        <v>174</v>
      </c>
      <c r="B111" s="756" t="s">
        <v>599</v>
      </c>
      <c r="C111" s="479" t="s">
        <v>126</v>
      </c>
      <c r="D111" s="70" t="s">
        <v>23</v>
      </c>
      <c r="E111" s="179">
        <f>SUM(F111:I111)</f>
        <v>18132.2</v>
      </c>
      <c r="F111" s="179">
        <f>SUM(F112:F118)</f>
        <v>18132.2</v>
      </c>
      <c r="G111" s="179">
        <f>SUM(G112:G118)</f>
        <v>0</v>
      </c>
      <c r="H111" s="179">
        <f>SUM(H112:H118)</f>
        <v>0</v>
      </c>
      <c r="I111" s="179">
        <f>SUM(I112:I118)</f>
        <v>0</v>
      </c>
      <c r="J111" s="628" t="s">
        <v>487</v>
      </c>
      <c r="K111" s="618" t="s">
        <v>80</v>
      </c>
      <c r="L111" s="129"/>
    </row>
    <row r="112" spans="1:13" ht="15.75" outlineLevel="3" x14ac:dyDescent="0.25">
      <c r="A112" s="480"/>
      <c r="B112" s="757"/>
      <c r="C112" s="480"/>
      <c r="D112" s="56">
        <v>2014</v>
      </c>
      <c r="E112" s="250">
        <f t="shared" si="16"/>
        <v>2398.1</v>
      </c>
      <c r="F112" s="250">
        <v>2398.1</v>
      </c>
      <c r="G112" s="250">
        <v>0</v>
      </c>
      <c r="H112" s="250">
        <v>0</v>
      </c>
      <c r="I112" s="250">
        <v>0</v>
      </c>
      <c r="J112" s="629"/>
      <c r="K112" s="620"/>
      <c r="L112" s="129"/>
    </row>
    <row r="113" spans="1:12" ht="15.75" outlineLevel="3" x14ac:dyDescent="0.25">
      <c r="A113" s="480"/>
      <c r="B113" s="757"/>
      <c r="C113" s="480"/>
      <c r="D113" s="56">
        <v>2015</v>
      </c>
      <c r="E113" s="250">
        <f t="shared" si="16"/>
        <v>2199</v>
      </c>
      <c r="F113" s="250">
        <f>2199</f>
        <v>2199</v>
      </c>
      <c r="G113" s="250">
        <v>0</v>
      </c>
      <c r="H113" s="250">
        <v>0</v>
      </c>
      <c r="I113" s="250">
        <v>0</v>
      </c>
      <c r="J113" s="629"/>
      <c r="K113" s="620"/>
      <c r="L113" s="129"/>
    </row>
    <row r="114" spans="1:12" ht="15.75" outlineLevel="3" x14ac:dyDescent="0.25">
      <c r="A114" s="480"/>
      <c r="B114" s="757"/>
      <c r="C114" s="480"/>
      <c r="D114" s="56">
        <v>2016</v>
      </c>
      <c r="E114" s="250">
        <f t="shared" si="16"/>
        <v>2370</v>
      </c>
      <c r="F114" s="250">
        <v>2370</v>
      </c>
      <c r="G114" s="250">
        <v>0</v>
      </c>
      <c r="H114" s="250">
        <v>0</v>
      </c>
      <c r="I114" s="250">
        <v>0</v>
      </c>
      <c r="J114" s="629"/>
      <c r="K114" s="620"/>
      <c r="L114" s="129"/>
    </row>
    <row r="115" spans="1:12" ht="15.75" outlineLevel="3" x14ac:dyDescent="0.25">
      <c r="A115" s="480"/>
      <c r="B115" s="757"/>
      <c r="C115" s="480"/>
      <c r="D115" s="56">
        <v>2017</v>
      </c>
      <c r="E115" s="250">
        <f t="shared" si="16"/>
        <v>2550</v>
      </c>
      <c r="F115" s="250">
        <v>2550</v>
      </c>
      <c r="G115" s="250">
        <v>0</v>
      </c>
      <c r="H115" s="250">
        <v>0</v>
      </c>
      <c r="I115" s="250">
        <v>0</v>
      </c>
      <c r="J115" s="629"/>
      <c r="K115" s="620"/>
      <c r="L115" s="129"/>
    </row>
    <row r="116" spans="1:12" ht="15.75" outlineLevel="3" x14ac:dyDescent="0.25">
      <c r="A116" s="480"/>
      <c r="B116" s="757"/>
      <c r="C116" s="480"/>
      <c r="D116" s="56">
        <v>2018</v>
      </c>
      <c r="E116" s="250">
        <f t="shared" si="16"/>
        <v>2515.1</v>
      </c>
      <c r="F116" s="250">
        <v>2515.1</v>
      </c>
      <c r="G116" s="250">
        <v>0</v>
      </c>
      <c r="H116" s="250">
        <v>0</v>
      </c>
      <c r="I116" s="250">
        <v>0</v>
      </c>
      <c r="J116" s="629"/>
      <c r="K116" s="620"/>
      <c r="L116" s="129"/>
    </row>
    <row r="117" spans="1:12" ht="15.75" outlineLevel="3" x14ac:dyDescent="0.25">
      <c r="A117" s="480"/>
      <c r="B117" s="757"/>
      <c r="C117" s="480"/>
      <c r="D117" s="56">
        <v>2019</v>
      </c>
      <c r="E117" s="250">
        <f t="shared" si="16"/>
        <v>3000</v>
      </c>
      <c r="F117" s="250">
        <v>3000</v>
      </c>
      <c r="G117" s="250">
        <v>0</v>
      </c>
      <c r="H117" s="250">
        <v>0</v>
      </c>
      <c r="I117" s="250">
        <v>0</v>
      </c>
      <c r="J117" s="629"/>
      <c r="K117" s="620"/>
      <c r="L117" s="129"/>
    </row>
    <row r="118" spans="1:12" ht="15.75" outlineLevel="3" x14ac:dyDescent="0.25">
      <c r="A118" s="481"/>
      <c r="B118" s="758"/>
      <c r="C118" s="481"/>
      <c r="D118" s="56">
        <v>2020</v>
      </c>
      <c r="E118" s="250">
        <f t="shared" si="16"/>
        <v>3100</v>
      </c>
      <c r="F118" s="250">
        <v>3100</v>
      </c>
      <c r="G118" s="250">
        <v>0</v>
      </c>
      <c r="H118" s="250">
        <v>0</v>
      </c>
      <c r="I118" s="250">
        <v>0</v>
      </c>
      <c r="J118" s="830"/>
      <c r="K118" s="619"/>
      <c r="L118" s="129"/>
    </row>
    <row r="119" spans="1:12" ht="15.75" outlineLevel="3" x14ac:dyDescent="0.25">
      <c r="A119" s="479" t="s">
        <v>175</v>
      </c>
      <c r="B119" s="756" t="s">
        <v>600</v>
      </c>
      <c r="C119" s="479" t="s">
        <v>126</v>
      </c>
      <c r="D119" s="70" t="s">
        <v>23</v>
      </c>
      <c r="E119" s="179">
        <f>SUM(F119:I119)</f>
        <v>189677.5</v>
      </c>
      <c r="F119" s="179">
        <f>SUM(F120:F126)</f>
        <v>183677.5</v>
      </c>
      <c r="G119" s="179">
        <f>SUM(G120:G126)</f>
        <v>6000</v>
      </c>
      <c r="H119" s="179">
        <f>SUM(H120:H126)</f>
        <v>0</v>
      </c>
      <c r="I119" s="179">
        <f>SUM(I120:I126)</f>
        <v>0</v>
      </c>
      <c r="J119" s="864" t="s">
        <v>526</v>
      </c>
      <c r="K119" s="618" t="s">
        <v>80</v>
      </c>
      <c r="L119" s="129"/>
    </row>
    <row r="120" spans="1:12" ht="15.75" outlineLevel="3" x14ac:dyDescent="0.25">
      <c r="A120" s="480"/>
      <c r="B120" s="757"/>
      <c r="C120" s="480"/>
      <c r="D120" s="56">
        <v>2014</v>
      </c>
      <c r="E120" s="250">
        <f>SUM(F120:I120)</f>
        <v>30992.5</v>
      </c>
      <c r="F120" s="250">
        <v>30992.5</v>
      </c>
      <c r="G120" s="250">
        <v>0</v>
      </c>
      <c r="H120" s="250">
        <v>0</v>
      </c>
      <c r="I120" s="250">
        <v>0</v>
      </c>
      <c r="J120" s="865"/>
      <c r="K120" s="620"/>
      <c r="L120" s="129"/>
    </row>
    <row r="121" spans="1:12" ht="15.75" outlineLevel="3" x14ac:dyDescent="0.25">
      <c r="A121" s="480"/>
      <c r="B121" s="757"/>
      <c r="C121" s="480"/>
      <c r="D121" s="56">
        <v>2015</v>
      </c>
      <c r="E121" s="250">
        <f t="shared" ref="E121:E177" si="17">SUM(F121:I121)</f>
        <v>28747.5</v>
      </c>
      <c r="F121" s="250">
        <v>22747.5</v>
      </c>
      <c r="G121" s="250">
        <v>6000</v>
      </c>
      <c r="H121" s="250">
        <v>0</v>
      </c>
      <c r="I121" s="250">
        <v>0</v>
      </c>
      <c r="J121" s="865"/>
      <c r="K121" s="620"/>
      <c r="L121" s="129"/>
    </row>
    <row r="122" spans="1:12" ht="15.75" outlineLevel="3" x14ac:dyDescent="0.25">
      <c r="A122" s="480"/>
      <c r="B122" s="757"/>
      <c r="C122" s="480"/>
      <c r="D122" s="56">
        <v>2016</v>
      </c>
      <c r="E122" s="250">
        <f t="shared" si="17"/>
        <v>21897.8</v>
      </c>
      <c r="F122" s="250">
        <v>21897.8</v>
      </c>
      <c r="G122" s="250">
        <v>0</v>
      </c>
      <c r="H122" s="250">
        <v>0</v>
      </c>
      <c r="I122" s="250">
        <v>0</v>
      </c>
      <c r="J122" s="865"/>
      <c r="K122" s="620"/>
      <c r="L122" s="129"/>
    </row>
    <row r="123" spans="1:12" ht="15.75" outlineLevel="3" x14ac:dyDescent="0.25">
      <c r="A123" s="480"/>
      <c r="B123" s="757"/>
      <c r="C123" s="480"/>
      <c r="D123" s="56">
        <v>2017</v>
      </c>
      <c r="E123" s="250">
        <f t="shared" si="17"/>
        <v>20802.900000000001</v>
      </c>
      <c r="F123" s="250">
        <v>20802.900000000001</v>
      </c>
      <c r="G123" s="250">
        <v>0</v>
      </c>
      <c r="H123" s="250">
        <v>0</v>
      </c>
      <c r="I123" s="250">
        <v>0</v>
      </c>
      <c r="J123" s="865"/>
      <c r="K123" s="620"/>
      <c r="L123" s="129"/>
    </row>
    <row r="124" spans="1:12" ht="15.75" outlineLevel="3" x14ac:dyDescent="0.25">
      <c r="A124" s="480"/>
      <c r="B124" s="757"/>
      <c r="C124" s="480"/>
      <c r="D124" s="56">
        <v>2018</v>
      </c>
      <c r="E124" s="250">
        <f t="shared" si="17"/>
        <v>19762.8</v>
      </c>
      <c r="F124" s="250">
        <v>19762.8</v>
      </c>
      <c r="G124" s="250">
        <v>0</v>
      </c>
      <c r="H124" s="250">
        <v>0</v>
      </c>
      <c r="I124" s="250">
        <v>0</v>
      </c>
      <c r="J124" s="865"/>
      <c r="K124" s="620"/>
      <c r="L124" s="129"/>
    </row>
    <row r="125" spans="1:12" ht="15.75" outlineLevel="3" x14ac:dyDescent="0.25">
      <c r="A125" s="480"/>
      <c r="B125" s="757"/>
      <c r="C125" s="480"/>
      <c r="D125" s="56">
        <v>2019</v>
      </c>
      <c r="E125" s="250">
        <f t="shared" si="17"/>
        <v>33737</v>
      </c>
      <c r="F125" s="250">
        <v>33737</v>
      </c>
      <c r="G125" s="250">
        <v>0</v>
      </c>
      <c r="H125" s="250">
        <v>0</v>
      </c>
      <c r="I125" s="250">
        <v>0</v>
      </c>
      <c r="J125" s="865"/>
      <c r="K125" s="620"/>
      <c r="L125" s="129"/>
    </row>
    <row r="126" spans="1:12" ht="15.75" outlineLevel="3" x14ac:dyDescent="0.25">
      <c r="A126" s="481"/>
      <c r="B126" s="758"/>
      <c r="C126" s="481"/>
      <c r="D126" s="56">
        <v>2020</v>
      </c>
      <c r="E126" s="250">
        <f t="shared" si="17"/>
        <v>33737</v>
      </c>
      <c r="F126" s="250">
        <v>33737</v>
      </c>
      <c r="G126" s="250">
        <v>0</v>
      </c>
      <c r="H126" s="250">
        <v>0</v>
      </c>
      <c r="I126" s="250">
        <v>0</v>
      </c>
      <c r="J126" s="866"/>
      <c r="K126" s="619"/>
      <c r="L126" s="129"/>
    </row>
    <row r="127" spans="1:12" ht="44.25" customHeight="1" outlineLevel="3" x14ac:dyDescent="0.25">
      <c r="A127" s="479" t="s">
        <v>176</v>
      </c>
      <c r="B127" s="756" t="s">
        <v>601</v>
      </c>
      <c r="C127" s="479" t="s">
        <v>126</v>
      </c>
      <c r="D127" s="70" t="s">
        <v>23</v>
      </c>
      <c r="E127" s="179">
        <f>SUM(F127:I127)</f>
        <v>90800.1</v>
      </c>
      <c r="F127" s="179">
        <f>SUM(F128:F134)</f>
        <v>80800.100000000006</v>
      </c>
      <c r="G127" s="179">
        <f>SUM(G128:G134)</f>
        <v>10000</v>
      </c>
      <c r="H127" s="179">
        <f>SUM(H128:H134)</f>
        <v>0</v>
      </c>
      <c r="I127" s="179">
        <f>SUM(I128:I134)</f>
        <v>0</v>
      </c>
      <c r="J127" s="833" t="s">
        <v>579</v>
      </c>
      <c r="K127" s="618" t="s">
        <v>331</v>
      </c>
      <c r="L127" s="129"/>
    </row>
    <row r="128" spans="1:12" ht="15.75" outlineLevel="3" x14ac:dyDescent="0.25">
      <c r="A128" s="480"/>
      <c r="B128" s="757"/>
      <c r="C128" s="480"/>
      <c r="D128" s="56">
        <v>2014</v>
      </c>
      <c r="E128" s="250">
        <f t="shared" si="17"/>
        <v>6523.8</v>
      </c>
      <c r="F128" s="76">
        <v>6523.8</v>
      </c>
      <c r="G128" s="250">
        <v>0</v>
      </c>
      <c r="H128" s="250">
        <v>0</v>
      </c>
      <c r="I128" s="250">
        <v>0</v>
      </c>
      <c r="J128" s="629"/>
      <c r="K128" s="620"/>
      <c r="L128" s="129"/>
    </row>
    <row r="129" spans="1:12" ht="15.75" outlineLevel="3" x14ac:dyDescent="0.25">
      <c r="A129" s="480"/>
      <c r="B129" s="757"/>
      <c r="C129" s="480"/>
      <c r="D129" s="56">
        <v>2015</v>
      </c>
      <c r="E129" s="250">
        <f t="shared" si="17"/>
        <v>19827.400000000001</v>
      </c>
      <c r="F129" s="76">
        <v>9827.4</v>
      </c>
      <c r="G129" s="250">
        <v>10000</v>
      </c>
      <c r="H129" s="250">
        <v>0</v>
      </c>
      <c r="I129" s="250">
        <v>0</v>
      </c>
      <c r="J129" s="629"/>
      <c r="K129" s="620"/>
      <c r="L129" s="129"/>
    </row>
    <row r="130" spans="1:12" ht="15.75" outlineLevel="3" x14ac:dyDescent="0.25">
      <c r="A130" s="480"/>
      <c r="B130" s="757"/>
      <c r="C130" s="480"/>
      <c r="D130" s="56">
        <v>2016</v>
      </c>
      <c r="E130" s="250">
        <f t="shared" si="17"/>
        <v>17797.099999999999</v>
      </c>
      <c r="F130" s="76">
        <v>17797.099999999999</v>
      </c>
      <c r="G130" s="250">
        <v>0</v>
      </c>
      <c r="H130" s="250">
        <v>0</v>
      </c>
      <c r="I130" s="250">
        <v>0</v>
      </c>
      <c r="J130" s="629"/>
      <c r="K130" s="620"/>
      <c r="L130" s="129"/>
    </row>
    <row r="131" spans="1:12" ht="15.75" outlineLevel="3" x14ac:dyDescent="0.25">
      <c r="A131" s="480"/>
      <c r="B131" s="757"/>
      <c r="C131" s="480"/>
      <c r="D131" s="56">
        <v>2017</v>
      </c>
      <c r="E131" s="250">
        <f t="shared" si="17"/>
        <v>16802.099999999999</v>
      </c>
      <c r="F131" s="76">
        <v>16802.099999999999</v>
      </c>
      <c r="G131" s="250">
        <v>0</v>
      </c>
      <c r="H131" s="250">
        <v>0</v>
      </c>
      <c r="I131" s="250">
        <v>0</v>
      </c>
      <c r="J131" s="629"/>
      <c r="K131" s="620"/>
      <c r="L131" s="129"/>
    </row>
    <row r="132" spans="1:12" ht="15.75" outlineLevel="3" x14ac:dyDescent="0.25">
      <c r="A132" s="480"/>
      <c r="B132" s="757"/>
      <c r="C132" s="480"/>
      <c r="D132" s="56">
        <v>2018</v>
      </c>
      <c r="E132" s="250">
        <f t="shared" si="17"/>
        <v>16802.099999999999</v>
      </c>
      <c r="F132" s="76">
        <v>16802.099999999999</v>
      </c>
      <c r="G132" s="250">
        <v>0</v>
      </c>
      <c r="H132" s="250">
        <v>0</v>
      </c>
      <c r="I132" s="250">
        <v>0</v>
      </c>
      <c r="J132" s="629"/>
      <c r="K132" s="620"/>
      <c r="L132" s="129"/>
    </row>
    <row r="133" spans="1:12" ht="15.75" outlineLevel="3" x14ac:dyDescent="0.25">
      <c r="A133" s="480"/>
      <c r="B133" s="757"/>
      <c r="C133" s="480"/>
      <c r="D133" s="56">
        <v>2019</v>
      </c>
      <c r="E133" s="250">
        <f t="shared" si="17"/>
        <v>6523.8</v>
      </c>
      <c r="F133" s="76">
        <v>6523.8</v>
      </c>
      <c r="G133" s="250">
        <v>0</v>
      </c>
      <c r="H133" s="250">
        <v>0</v>
      </c>
      <c r="I133" s="250">
        <v>0</v>
      </c>
      <c r="J133" s="629"/>
      <c r="K133" s="620"/>
      <c r="L133" s="129"/>
    </row>
    <row r="134" spans="1:12" ht="15.75" outlineLevel="3" x14ac:dyDescent="0.25">
      <c r="A134" s="481"/>
      <c r="B134" s="758"/>
      <c r="C134" s="481"/>
      <c r="D134" s="56">
        <v>2020</v>
      </c>
      <c r="E134" s="250">
        <f t="shared" si="17"/>
        <v>6523.8</v>
      </c>
      <c r="F134" s="76">
        <v>6523.8</v>
      </c>
      <c r="G134" s="250">
        <v>0</v>
      </c>
      <c r="H134" s="250">
        <v>0</v>
      </c>
      <c r="I134" s="250">
        <v>0</v>
      </c>
      <c r="J134" s="830"/>
      <c r="K134" s="619"/>
      <c r="L134" s="129"/>
    </row>
    <row r="135" spans="1:12" ht="25.5" customHeight="1" outlineLevel="3" x14ac:dyDescent="0.25">
      <c r="A135" s="479" t="s">
        <v>177</v>
      </c>
      <c r="B135" s="756" t="s">
        <v>602</v>
      </c>
      <c r="C135" s="479" t="s">
        <v>126</v>
      </c>
      <c r="D135" s="70" t="s">
        <v>23</v>
      </c>
      <c r="E135" s="179">
        <f>SUM(F135:I135)</f>
        <v>15512.4</v>
      </c>
      <c r="F135" s="179">
        <f>SUM(F136:F142)</f>
        <v>15512.4</v>
      </c>
      <c r="G135" s="179">
        <f>SUM(G136:G142)</f>
        <v>0</v>
      </c>
      <c r="H135" s="179">
        <f>SUM(H136:H142)</f>
        <v>0</v>
      </c>
      <c r="I135" s="179">
        <f>SUM(I136:I142)</f>
        <v>0</v>
      </c>
      <c r="J135" s="628" t="s">
        <v>554</v>
      </c>
      <c r="K135" s="618" t="s">
        <v>107</v>
      </c>
      <c r="L135" s="129"/>
    </row>
    <row r="136" spans="1:12" ht="15.75" outlineLevel="3" x14ac:dyDescent="0.25">
      <c r="A136" s="480"/>
      <c r="B136" s="757"/>
      <c r="C136" s="480"/>
      <c r="D136" s="56">
        <v>2014</v>
      </c>
      <c r="E136" s="250">
        <f t="shared" si="17"/>
        <v>1850</v>
      </c>
      <c r="F136" s="250">
        <v>1850</v>
      </c>
      <c r="G136" s="250">
        <v>0</v>
      </c>
      <c r="H136" s="250">
        <v>0</v>
      </c>
      <c r="I136" s="250">
        <v>0</v>
      </c>
      <c r="J136" s="629"/>
      <c r="K136" s="620"/>
      <c r="L136" s="129"/>
    </row>
    <row r="137" spans="1:12" ht="15.75" outlineLevel="3" x14ac:dyDescent="0.25">
      <c r="A137" s="480"/>
      <c r="B137" s="757"/>
      <c r="C137" s="480"/>
      <c r="D137" s="56">
        <v>2015</v>
      </c>
      <c r="E137" s="250">
        <f t="shared" si="17"/>
        <v>1991.6</v>
      </c>
      <c r="F137" s="250">
        <v>1991.6</v>
      </c>
      <c r="G137" s="250">
        <v>0</v>
      </c>
      <c r="H137" s="250">
        <v>0</v>
      </c>
      <c r="I137" s="250">
        <v>0</v>
      </c>
      <c r="J137" s="629"/>
      <c r="K137" s="620"/>
      <c r="L137" s="129"/>
    </row>
    <row r="138" spans="1:12" ht="15.75" outlineLevel="3" x14ac:dyDescent="0.25">
      <c r="A138" s="480"/>
      <c r="B138" s="757"/>
      <c r="C138" s="480"/>
      <c r="D138" s="56">
        <v>2016</v>
      </c>
      <c r="E138" s="250">
        <f t="shared" si="17"/>
        <v>2709.6</v>
      </c>
      <c r="F138" s="250">
        <v>2709.6</v>
      </c>
      <c r="G138" s="250">
        <v>0</v>
      </c>
      <c r="H138" s="250">
        <v>0</v>
      </c>
      <c r="I138" s="250">
        <v>0</v>
      </c>
      <c r="J138" s="629"/>
      <c r="K138" s="620"/>
      <c r="L138" s="129"/>
    </row>
    <row r="139" spans="1:12" ht="15.75" outlineLevel="3" x14ac:dyDescent="0.25">
      <c r="A139" s="480"/>
      <c r="B139" s="757"/>
      <c r="C139" s="480"/>
      <c r="D139" s="56">
        <v>2017</v>
      </c>
      <c r="E139" s="250">
        <f t="shared" si="17"/>
        <v>2630.6</v>
      </c>
      <c r="F139" s="250">
        <v>2630.6</v>
      </c>
      <c r="G139" s="250">
        <v>0</v>
      </c>
      <c r="H139" s="250">
        <v>0</v>
      </c>
      <c r="I139" s="250">
        <v>0</v>
      </c>
      <c r="J139" s="629"/>
      <c r="K139" s="620"/>
      <c r="L139" s="129"/>
    </row>
    <row r="140" spans="1:12" ht="15.75" outlineLevel="3" x14ac:dyDescent="0.25">
      <c r="A140" s="480"/>
      <c r="B140" s="757"/>
      <c r="C140" s="480"/>
      <c r="D140" s="56">
        <v>2018</v>
      </c>
      <c r="E140" s="250">
        <f t="shared" si="17"/>
        <v>2630.6</v>
      </c>
      <c r="F140" s="250">
        <v>2630.6</v>
      </c>
      <c r="G140" s="250">
        <v>0</v>
      </c>
      <c r="H140" s="250">
        <v>0</v>
      </c>
      <c r="I140" s="250">
        <v>0</v>
      </c>
      <c r="J140" s="629"/>
      <c r="K140" s="620"/>
      <c r="L140" s="129"/>
    </row>
    <row r="141" spans="1:12" ht="15.75" outlineLevel="3" x14ac:dyDescent="0.25">
      <c r="A141" s="480"/>
      <c r="B141" s="757"/>
      <c r="C141" s="480"/>
      <c r="D141" s="56">
        <v>2019</v>
      </c>
      <c r="E141" s="250">
        <f t="shared" si="17"/>
        <v>1850</v>
      </c>
      <c r="F141" s="250">
        <v>1850</v>
      </c>
      <c r="G141" s="250">
        <v>0</v>
      </c>
      <c r="H141" s="250">
        <v>0</v>
      </c>
      <c r="I141" s="250">
        <v>0</v>
      </c>
      <c r="J141" s="629"/>
      <c r="K141" s="620"/>
      <c r="L141" s="129"/>
    </row>
    <row r="142" spans="1:12" ht="15.75" outlineLevel="3" x14ac:dyDescent="0.25">
      <c r="A142" s="481"/>
      <c r="B142" s="758"/>
      <c r="C142" s="481"/>
      <c r="D142" s="56">
        <v>2020</v>
      </c>
      <c r="E142" s="250">
        <f t="shared" si="17"/>
        <v>1850</v>
      </c>
      <c r="F142" s="250">
        <v>1850</v>
      </c>
      <c r="G142" s="250">
        <v>0</v>
      </c>
      <c r="H142" s="250">
        <v>0</v>
      </c>
      <c r="I142" s="250">
        <v>0</v>
      </c>
      <c r="J142" s="830"/>
      <c r="K142" s="619"/>
      <c r="L142" s="129"/>
    </row>
    <row r="143" spans="1:12" ht="15.75" customHeight="1" outlineLevel="3" x14ac:dyDescent="0.25">
      <c r="A143" s="479" t="s">
        <v>178</v>
      </c>
      <c r="B143" s="756" t="s">
        <v>603</v>
      </c>
      <c r="C143" s="479" t="s">
        <v>126</v>
      </c>
      <c r="D143" s="70" t="s">
        <v>23</v>
      </c>
      <c r="E143" s="179">
        <f>SUM(F143:I143)</f>
        <v>3192</v>
      </c>
      <c r="F143" s="179">
        <f>SUM(F144:F150)</f>
        <v>3192</v>
      </c>
      <c r="G143" s="179">
        <f>SUM(G144:G150)</f>
        <v>0</v>
      </c>
      <c r="H143" s="179">
        <f>SUM(H144:H150)</f>
        <v>0</v>
      </c>
      <c r="I143" s="179">
        <f>SUM(I144:I150)</f>
        <v>0</v>
      </c>
      <c r="J143" s="628" t="s">
        <v>418</v>
      </c>
      <c r="K143" s="618" t="s">
        <v>107</v>
      </c>
      <c r="L143" s="129"/>
    </row>
    <row r="144" spans="1:12" ht="15.75" outlineLevel="3" x14ac:dyDescent="0.25">
      <c r="A144" s="480"/>
      <c r="B144" s="757"/>
      <c r="C144" s="480"/>
      <c r="D144" s="56">
        <v>2014</v>
      </c>
      <c r="E144" s="250">
        <f t="shared" si="17"/>
        <v>456</v>
      </c>
      <c r="F144" s="250">
        <v>456</v>
      </c>
      <c r="G144" s="250">
        <v>0</v>
      </c>
      <c r="H144" s="250">
        <v>0</v>
      </c>
      <c r="I144" s="250">
        <v>0</v>
      </c>
      <c r="J144" s="629"/>
      <c r="K144" s="620"/>
      <c r="L144" s="129"/>
    </row>
    <row r="145" spans="1:12" ht="15.75" outlineLevel="3" x14ac:dyDescent="0.25">
      <c r="A145" s="480"/>
      <c r="B145" s="757"/>
      <c r="C145" s="480"/>
      <c r="D145" s="56">
        <v>2015</v>
      </c>
      <c r="E145" s="250">
        <f t="shared" si="17"/>
        <v>456</v>
      </c>
      <c r="F145" s="250">
        <v>456</v>
      </c>
      <c r="G145" s="250">
        <v>0</v>
      </c>
      <c r="H145" s="250">
        <v>0</v>
      </c>
      <c r="I145" s="250">
        <v>0</v>
      </c>
      <c r="J145" s="629"/>
      <c r="K145" s="620"/>
      <c r="L145" s="129"/>
    </row>
    <row r="146" spans="1:12" ht="15.75" outlineLevel="3" x14ac:dyDescent="0.25">
      <c r="A146" s="480"/>
      <c r="B146" s="757"/>
      <c r="C146" s="480"/>
      <c r="D146" s="56">
        <v>2016</v>
      </c>
      <c r="E146" s="250">
        <f>SUM(F146:I146)</f>
        <v>456</v>
      </c>
      <c r="F146" s="250">
        <v>456</v>
      </c>
      <c r="G146" s="250">
        <v>0</v>
      </c>
      <c r="H146" s="250">
        <v>0</v>
      </c>
      <c r="I146" s="250">
        <v>0</v>
      </c>
      <c r="J146" s="629"/>
      <c r="K146" s="620"/>
      <c r="L146" s="129"/>
    </row>
    <row r="147" spans="1:12" ht="15.75" outlineLevel="3" x14ac:dyDescent="0.25">
      <c r="A147" s="480"/>
      <c r="B147" s="757"/>
      <c r="C147" s="480"/>
      <c r="D147" s="56">
        <v>2017</v>
      </c>
      <c r="E147" s="250">
        <f>SUM(F147:I147)</f>
        <v>456</v>
      </c>
      <c r="F147" s="250">
        <v>456</v>
      </c>
      <c r="G147" s="250">
        <v>0</v>
      </c>
      <c r="H147" s="250">
        <v>0</v>
      </c>
      <c r="I147" s="250">
        <v>0</v>
      </c>
      <c r="J147" s="629"/>
      <c r="K147" s="620"/>
      <c r="L147" s="129"/>
    </row>
    <row r="148" spans="1:12" ht="15.75" outlineLevel="3" x14ac:dyDescent="0.25">
      <c r="A148" s="480"/>
      <c r="B148" s="757"/>
      <c r="C148" s="480"/>
      <c r="D148" s="56">
        <v>2018</v>
      </c>
      <c r="E148" s="250">
        <f>SUM(F148:I148)</f>
        <v>456</v>
      </c>
      <c r="F148" s="250">
        <v>456</v>
      </c>
      <c r="G148" s="250">
        <v>0</v>
      </c>
      <c r="H148" s="250">
        <v>0</v>
      </c>
      <c r="I148" s="250">
        <v>0</v>
      </c>
      <c r="J148" s="629"/>
      <c r="K148" s="620"/>
      <c r="L148" s="129"/>
    </row>
    <row r="149" spans="1:12" ht="15.75" outlineLevel="3" x14ac:dyDescent="0.25">
      <c r="A149" s="480"/>
      <c r="B149" s="757"/>
      <c r="C149" s="480"/>
      <c r="D149" s="56">
        <v>2019</v>
      </c>
      <c r="E149" s="250">
        <f>SUM(F149:I149)</f>
        <v>456</v>
      </c>
      <c r="F149" s="250">
        <v>456</v>
      </c>
      <c r="G149" s="250">
        <v>0</v>
      </c>
      <c r="H149" s="250">
        <v>0</v>
      </c>
      <c r="I149" s="250">
        <v>0</v>
      </c>
      <c r="J149" s="629"/>
      <c r="K149" s="620"/>
      <c r="L149" s="129"/>
    </row>
    <row r="150" spans="1:12" ht="15.75" outlineLevel="3" x14ac:dyDescent="0.25">
      <c r="A150" s="481"/>
      <c r="B150" s="758"/>
      <c r="C150" s="481"/>
      <c r="D150" s="56">
        <v>2020</v>
      </c>
      <c r="E150" s="250">
        <f t="shared" si="17"/>
        <v>456</v>
      </c>
      <c r="F150" s="250">
        <v>456</v>
      </c>
      <c r="G150" s="250">
        <v>0</v>
      </c>
      <c r="H150" s="250">
        <v>0</v>
      </c>
      <c r="I150" s="250">
        <v>0</v>
      </c>
      <c r="J150" s="830"/>
      <c r="K150" s="619"/>
      <c r="L150" s="129"/>
    </row>
    <row r="151" spans="1:12" ht="28.5" customHeight="1" outlineLevel="3" x14ac:dyDescent="0.25">
      <c r="A151" s="479" t="s">
        <v>179</v>
      </c>
      <c r="B151" s="756" t="s">
        <v>604</v>
      </c>
      <c r="C151" s="479" t="s">
        <v>126</v>
      </c>
      <c r="D151" s="70" t="s">
        <v>23</v>
      </c>
      <c r="E151" s="179">
        <f>SUM(F151:I151)</f>
        <v>12803.199999999999</v>
      </c>
      <c r="F151" s="179">
        <f>SUM(F152:F158)</f>
        <v>12803.199999999999</v>
      </c>
      <c r="G151" s="179">
        <f>SUM(G152:G158)</f>
        <v>0</v>
      </c>
      <c r="H151" s="179">
        <f>SUM(H152:H158)</f>
        <v>0</v>
      </c>
      <c r="I151" s="179">
        <f>SUM(I152:I158)</f>
        <v>0</v>
      </c>
      <c r="J151" s="833" t="s">
        <v>580</v>
      </c>
      <c r="K151" s="618" t="s">
        <v>296</v>
      </c>
      <c r="L151" s="129"/>
    </row>
    <row r="152" spans="1:12" ht="15.75" outlineLevel="3" x14ac:dyDescent="0.25">
      <c r="A152" s="480"/>
      <c r="B152" s="757"/>
      <c r="C152" s="480"/>
      <c r="D152" s="56">
        <v>2014</v>
      </c>
      <c r="E152" s="250">
        <f t="shared" si="17"/>
        <v>1993.3</v>
      </c>
      <c r="F152" s="250">
        <v>1993.3</v>
      </c>
      <c r="G152" s="250">
        <v>0</v>
      </c>
      <c r="H152" s="250">
        <v>0</v>
      </c>
      <c r="I152" s="250">
        <v>0</v>
      </c>
      <c r="J152" s="629"/>
      <c r="K152" s="620"/>
      <c r="L152" s="129"/>
    </row>
    <row r="153" spans="1:12" ht="15.75" outlineLevel="3" x14ac:dyDescent="0.25">
      <c r="A153" s="480"/>
      <c r="B153" s="757"/>
      <c r="C153" s="480"/>
      <c r="D153" s="56">
        <v>2015</v>
      </c>
      <c r="E153" s="250">
        <f t="shared" si="17"/>
        <v>1743.3</v>
      </c>
      <c r="F153" s="250">
        <v>1743.3</v>
      </c>
      <c r="G153" s="250">
        <v>0</v>
      </c>
      <c r="H153" s="250">
        <v>0</v>
      </c>
      <c r="I153" s="250">
        <v>0</v>
      </c>
      <c r="J153" s="629"/>
      <c r="K153" s="620"/>
      <c r="L153" s="129"/>
    </row>
    <row r="154" spans="1:12" ht="15.75" outlineLevel="3" x14ac:dyDescent="0.25">
      <c r="A154" s="480"/>
      <c r="B154" s="757"/>
      <c r="C154" s="480"/>
      <c r="D154" s="56">
        <v>2016</v>
      </c>
      <c r="E154" s="250">
        <f t="shared" si="17"/>
        <v>1860</v>
      </c>
      <c r="F154" s="250">
        <v>1860</v>
      </c>
      <c r="G154" s="250">
        <v>0</v>
      </c>
      <c r="H154" s="250">
        <v>0</v>
      </c>
      <c r="I154" s="250">
        <v>0</v>
      </c>
      <c r="J154" s="629"/>
      <c r="K154" s="620"/>
      <c r="L154" s="129"/>
    </row>
    <row r="155" spans="1:12" ht="15.75" customHeight="1" outlineLevel="3" x14ac:dyDescent="0.25">
      <c r="A155" s="480"/>
      <c r="B155" s="757"/>
      <c r="C155" s="480"/>
      <c r="D155" s="56">
        <v>2017</v>
      </c>
      <c r="E155" s="250">
        <f t="shared" si="17"/>
        <v>1860</v>
      </c>
      <c r="F155" s="250">
        <v>1860</v>
      </c>
      <c r="G155" s="250">
        <v>0</v>
      </c>
      <c r="H155" s="250">
        <v>0</v>
      </c>
      <c r="I155" s="250">
        <v>0</v>
      </c>
      <c r="J155" s="629"/>
      <c r="K155" s="620"/>
      <c r="L155" s="129"/>
    </row>
    <row r="156" spans="1:12" ht="15.75" outlineLevel="3" x14ac:dyDescent="0.25">
      <c r="A156" s="480"/>
      <c r="B156" s="757"/>
      <c r="C156" s="480"/>
      <c r="D156" s="56">
        <v>2018</v>
      </c>
      <c r="E156" s="250">
        <f t="shared" si="17"/>
        <v>1860</v>
      </c>
      <c r="F156" s="250">
        <v>1860</v>
      </c>
      <c r="G156" s="250">
        <v>0</v>
      </c>
      <c r="H156" s="250">
        <v>0</v>
      </c>
      <c r="I156" s="250">
        <v>0</v>
      </c>
      <c r="J156" s="629"/>
      <c r="K156" s="620"/>
      <c r="L156" s="129"/>
    </row>
    <row r="157" spans="1:12" ht="15.75" outlineLevel="3" x14ac:dyDescent="0.25">
      <c r="A157" s="480"/>
      <c r="B157" s="757"/>
      <c r="C157" s="480"/>
      <c r="D157" s="56">
        <v>2019</v>
      </c>
      <c r="E157" s="250">
        <f t="shared" si="17"/>
        <v>1743.3</v>
      </c>
      <c r="F157" s="250">
        <v>1743.3</v>
      </c>
      <c r="G157" s="250">
        <v>0</v>
      </c>
      <c r="H157" s="250">
        <v>0</v>
      </c>
      <c r="I157" s="250">
        <v>0</v>
      </c>
      <c r="J157" s="629"/>
      <c r="K157" s="620"/>
      <c r="L157" s="129"/>
    </row>
    <row r="158" spans="1:12" ht="19.5" customHeight="1" outlineLevel="3" x14ac:dyDescent="0.25">
      <c r="A158" s="481"/>
      <c r="B158" s="758"/>
      <c r="C158" s="481"/>
      <c r="D158" s="56">
        <v>2020</v>
      </c>
      <c r="E158" s="250">
        <f t="shared" si="17"/>
        <v>1743.3</v>
      </c>
      <c r="F158" s="250">
        <v>1743.3</v>
      </c>
      <c r="G158" s="250">
        <v>0</v>
      </c>
      <c r="H158" s="250">
        <v>0</v>
      </c>
      <c r="I158" s="250">
        <v>0</v>
      </c>
      <c r="J158" s="830"/>
      <c r="K158" s="619"/>
      <c r="L158" s="129"/>
    </row>
    <row r="159" spans="1:12" ht="64.5" customHeight="1" outlineLevel="3" x14ac:dyDescent="0.25">
      <c r="A159" s="479" t="s">
        <v>13</v>
      </c>
      <c r="B159" s="756" t="s">
        <v>605</v>
      </c>
      <c r="C159" s="479" t="s">
        <v>168</v>
      </c>
      <c r="D159" s="70" t="s">
        <v>23</v>
      </c>
      <c r="E159" s="179">
        <f>SUM(F159:I159)</f>
        <v>1247.8</v>
      </c>
      <c r="F159" s="179">
        <f>SUM(F160:F161)</f>
        <v>1247.8</v>
      </c>
      <c r="G159" s="179">
        <f>SUM(G160:G161)</f>
        <v>0</v>
      </c>
      <c r="H159" s="179">
        <f>SUM(H160:H161)</f>
        <v>0</v>
      </c>
      <c r="I159" s="179">
        <f>SUM(I160:I161)</f>
        <v>0</v>
      </c>
      <c r="J159" s="628" t="s">
        <v>660</v>
      </c>
      <c r="K159" s="618" t="s">
        <v>329</v>
      </c>
      <c r="L159" s="129"/>
    </row>
    <row r="160" spans="1:12" ht="15.75" outlineLevel="3" x14ac:dyDescent="0.25">
      <c r="A160" s="480"/>
      <c r="B160" s="870"/>
      <c r="C160" s="480"/>
      <c r="D160" s="56">
        <v>2014</v>
      </c>
      <c r="E160" s="250">
        <f t="shared" si="17"/>
        <v>860</v>
      </c>
      <c r="F160" s="250">
        <v>860</v>
      </c>
      <c r="G160" s="250">
        <v>0</v>
      </c>
      <c r="H160" s="250">
        <v>0</v>
      </c>
      <c r="I160" s="250">
        <v>0</v>
      </c>
      <c r="J160" s="629"/>
      <c r="K160" s="620"/>
      <c r="L160" s="129"/>
    </row>
    <row r="161" spans="1:12" ht="15.75" outlineLevel="3" x14ac:dyDescent="0.25">
      <c r="A161" s="480"/>
      <c r="B161" s="870"/>
      <c r="C161" s="480"/>
      <c r="D161" s="56">
        <v>2015</v>
      </c>
      <c r="E161" s="250">
        <f t="shared" si="17"/>
        <v>387.8</v>
      </c>
      <c r="F161" s="250">
        <v>387.8</v>
      </c>
      <c r="G161" s="250">
        <v>0</v>
      </c>
      <c r="H161" s="250">
        <v>0</v>
      </c>
      <c r="I161" s="250">
        <v>0</v>
      </c>
      <c r="J161" s="629"/>
      <c r="K161" s="620"/>
      <c r="L161" s="129"/>
    </row>
    <row r="162" spans="1:12" ht="81" customHeight="1" outlineLevel="3" x14ac:dyDescent="0.25">
      <c r="A162" s="479" t="s">
        <v>180</v>
      </c>
      <c r="B162" s="787" t="s">
        <v>606</v>
      </c>
      <c r="C162" s="618" t="s">
        <v>126</v>
      </c>
      <c r="D162" s="70" t="s">
        <v>23</v>
      </c>
      <c r="E162" s="250">
        <f t="shared" si="17"/>
        <v>1556.5</v>
      </c>
      <c r="F162" s="77">
        <f>SUM(F163:F169)</f>
        <v>1556.5</v>
      </c>
      <c r="G162" s="77">
        <f>SUM(G163:G169)</f>
        <v>0</v>
      </c>
      <c r="H162" s="77">
        <f>SUM(H163:H169)</f>
        <v>0</v>
      </c>
      <c r="I162" s="77">
        <f>SUM(I163:I169)</f>
        <v>0</v>
      </c>
      <c r="J162" s="833" t="s">
        <v>659</v>
      </c>
      <c r="K162" s="618" t="s">
        <v>108</v>
      </c>
      <c r="L162" s="129"/>
    </row>
    <row r="163" spans="1:12" ht="15.75" outlineLevel="3" x14ac:dyDescent="0.25">
      <c r="A163" s="480"/>
      <c r="B163" s="788"/>
      <c r="C163" s="620"/>
      <c r="D163" s="56">
        <v>2014</v>
      </c>
      <c r="E163" s="250">
        <f t="shared" si="17"/>
        <v>700</v>
      </c>
      <c r="F163" s="78">
        <v>700</v>
      </c>
      <c r="G163" s="250">
        <v>0</v>
      </c>
      <c r="H163" s="250">
        <v>0</v>
      </c>
      <c r="I163" s="250">
        <v>0</v>
      </c>
      <c r="J163" s="629"/>
      <c r="K163" s="620"/>
      <c r="L163" s="129"/>
    </row>
    <row r="164" spans="1:12" ht="15.75" outlineLevel="3" x14ac:dyDescent="0.25">
      <c r="A164" s="480"/>
      <c r="B164" s="788"/>
      <c r="C164" s="620"/>
      <c r="D164" s="56">
        <v>2015</v>
      </c>
      <c r="E164" s="250">
        <f t="shared" si="17"/>
        <v>150</v>
      </c>
      <c r="F164" s="78">
        <v>150</v>
      </c>
      <c r="G164" s="250">
        <v>0</v>
      </c>
      <c r="H164" s="250">
        <v>0</v>
      </c>
      <c r="I164" s="250">
        <v>0</v>
      </c>
      <c r="J164" s="629"/>
      <c r="K164" s="620"/>
      <c r="L164" s="129"/>
    </row>
    <row r="165" spans="1:12" ht="15.75" outlineLevel="3" x14ac:dyDescent="0.25">
      <c r="A165" s="480"/>
      <c r="B165" s="788"/>
      <c r="C165" s="620"/>
      <c r="D165" s="56">
        <v>2016</v>
      </c>
      <c r="E165" s="250">
        <f t="shared" si="17"/>
        <v>142.5</v>
      </c>
      <c r="F165" s="78">
        <v>142.5</v>
      </c>
      <c r="G165" s="250">
        <v>0</v>
      </c>
      <c r="H165" s="250">
        <v>0</v>
      </c>
      <c r="I165" s="250">
        <v>0</v>
      </c>
      <c r="J165" s="629"/>
      <c r="K165" s="620"/>
      <c r="L165" s="129"/>
    </row>
    <row r="166" spans="1:12" ht="15.75" outlineLevel="3" x14ac:dyDescent="0.25">
      <c r="A166" s="480"/>
      <c r="B166" s="788"/>
      <c r="C166" s="620"/>
      <c r="D166" s="56">
        <v>2017</v>
      </c>
      <c r="E166" s="250">
        <f t="shared" si="17"/>
        <v>135.4</v>
      </c>
      <c r="F166" s="78">
        <v>135.4</v>
      </c>
      <c r="G166" s="250">
        <v>0</v>
      </c>
      <c r="H166" s="250">
        <v>0</v>
      </c>
      <c r="I166" s="250">
        <v>0</v>
      </c>
      <c r="J166" s="629"/>
      <c r="K166" s="620"/>
      <c r="L166" s="129"/>
    </row>
    <row r="167" spans="1:12" ht="15.75" outlineLevel="3" x14ac:dyDescent="0.25">
      <c r="A167" s="480"/>
      <c r="B167" s="788"/>
      <c r="C167" s="620"/>
      <c r="D167" s="56">
        <v>2018</v>
      </c>
      <c r="E167" s="250">
        <f t="shared" si="17"/>
        <v>128.6</v>
      </c>
      <c r="F167" s="78">
        <v>128.6</v>
      </c>
      <c r="G167" s="250">
        <v>0</v>
      </c>
      <c r="H167" s="250">
        <v>0</v>
      </c>
      <c r="I167" s="250">
        <v>0</v>
      </c>
      <c r="J167" s="629"/>
      <c r="K167" s="620"/>
      <c r="L167" s="129"/>
    </row>
    <row r="168" spans="1:12" ht="15.75" outlineLevel="3" x14ac:dyDescent="0.25">
      <c r="A168" s="480"/>
      <c r="B168" s="788"/>
      <c r="C168" s="620"/>
      <c r="D168" s="56">
        <v>2019</v>
      </c>
      <c r="E168" s="250">
        <f t="shared" si="17"/>
        <v>150</v>
      </c>
      <c r="F168" s="78">
        <v>150</v>
      </c>
      <c r="G168" s="250">
        <v>0</v>
      </c>
      <c r="H168" s="250">
        <v>0</v>
      </c>
      <c r="I168" s="250">
        <v>0</v>
      </c>
      <c r="J168" s="629"/>
      <c r="K168" s="620"/>
      <c r="L168" s="129"/>
    </row>
    <row r="169" spans="1:12" ht="15.75" outlineLevel="3" x14ac:dyDescent="0.25">
      <c r="A169" s="481"/>
      <c r="B169" s="821"/>
      <c r="C169" s="619"/>
      <c r="D169" s="56">
        <v>2020</v>
      </c>
      <c r="E169" s="250">
        <f t="shared" si="17"/>
        <v>150</v>
      </c>
      <c r="F169" s="78">
        <v>150</v>
      </c>
      <c r="G169" s="250">
        <v>0</v>
      </c>
      <c r="H169" s="250">
        <v>0</v>
      </c>
      <c r="I169" s="250">
        <v>0</v>
      </c>
      <c r="J169" s="830"/>
      <c r="K169" s="619"/>
      <c r="L169" s="129"/>
    </row>
    <row r="170" spans="1:12" ht="15.75" outlineLevel="3" x14ac:dyDescent="0.25">
      <c r="A170" s="479" t="s">
        <v>14</v>
      </c>
      <c r="B170" s="756" t="s">
        <v>607</v>
      </c>
      <c r="C170" s="479" t="s">
        <v>126</v>
      </c>
      <c r="D170" s="70" t="s">
        <v>23</v>
      </c>
      <c r="E170" s="77">
        <f>SUM(F170:I170)</f>
        <v>99458.7</v>
      </c>
      <c r="F170" s="77">
        <f>SUM(F171:F177)</f>
        <v>99458.7</v>
      </c>
      <c r="G170" s="77">
        <f>SUM(G171:G177)</f>
        <v>0</v>
      </c>
      <c r="H170" s="77">
        <f>SUM(H171:H177)</f>
        <v>0</v>
      </c>
      <c r="I170" s="77">
        <f>SUM(I171:I177)</f>
        <v>0</v>
      </c>
      <c r="J170" s="628" t="s">
        <v>581</v>
      </c>
      <c r="K170" s="618" t="s">
        <v>80</v>
      </c>
      <c r="L170" s="129"/>
    </row>
    <row r="171" spans="1:12" ht="15.75" outlineLevel="3" x14ac:dyDescent="0.25">
      <c r="A171" s="480"/>
      <c r="B171" s="757"/>
      <c r="C171" s="480"/>
      <c r="D171" s="56">
        <v>2014</v>
      </c>
      <c r="E171" s="250">
        <f t="shared" si="17"/>
        <v>14973.9</v>
      </c>
      <c r="F171" s="250">
        <v>14973.9</v>
      </c>
      <c r="G171" s="250">
        <v>0</v>
      </c>
      <c r="H171" s="250">
        <v>0</v>
      </c>
      <c r="I171" s="250">
        <v>0</v>
      </c>
      <c r="J171" s="629"/>
      <c r="K171" s="620"/>
      <c r="L171" s="129"/>
    </row>
    <row r="172" spans="1:12" ht="15.75" outlineLevel="3" x14ac:dyDescent="0.25">
      <c r="A172" s="480"/>
      <c r="B172" s="757"/>
      <c r="C172" s="480"/>
      <c r="D172" s="56">
        <v>2015</v>
      </c>
      <c r="E172" s="250">
        <f t="shared" si="17"/>
        <v>12226.7</v>
      </c>
      <c r="F172" s="250">
        <f>12226.7</f>
        <v>12226.7</v>
      </c>
      <c r="G172" s="340">
        <v>0</v>
      </c>
      <c r="H172" s="250">
        <v>0</v>
      </c>
      <c r="I172" s="250">
        <v>0</v>
      </c>
      <c r="J172" s="629"/>
      <c r="K172" s="620"/>
      <c r="L172" s="129"/>
    </row>
    <row r="173" spans="1:12" ht="15.75" outlineLevel="3" x14ac:dyDescent="0.25">
      <c r="A173" s="480"/>
      <c r="B173" s="757"/>
      <c r="C173" s="480"/>
      <c r="D173" s="56">
        <v>2016</v>
      </c>
      <c r="E173" s="250">
        <f t="shared" si="17"/>
        <v>12200</v>
      </c>
      <c r="F173" s="250">
        <v>12200</v>
      </c>
      <c r="G173" s="250">
        <v>0</v>
      </c>
      <c r="H173" s="250">
        <v>0</v>
      </c>
      <c r="I173" s="250">
        <v>0</v>
      </c>
      <c r="J173" s="629"/>
      <c r="K173" s="620"/>
      <c r="L173" s="129"/>
    </row>
    <row r="174" spans="1:12" ht="15.75" outlineLevel="3" x14ac:dyDescent="0.25">
      <c r="A174" s="480"/>
      <c r="B174" s="757"/>
      <c r="C174" s="480"/>
      <c r="D174" s="56">
        <v>2017</v>
      </c>
      <c r="E174" s="250">
        <f t="shared" si="17"/>
        <v>11340.9</v>
      </c>
      <c r="F174" s="250">
        <v>11340.9</v>
      </c>
      <c r="G174" s="250">
        <v>0</v>
      </c>
      <c r="H174" s="250">
        <v>0</v>
      </c>
      <c r="I174" s="250">
        <v>0</v>
      </c>
      <c r="J174" s="629"/>
      <c r="K174" s="620"/>
      <c r="L174" s="129"/>
    </row>
    <row r="175" spans="1:12" ht="15.75" outlineLevel="3" x14ac:dyDescent="0.25">
      <c r="A175" s="480"/>
      <c r="B175" s="757"/>
      <c r="C175" s="480"/>
      <c r="D175" s="56">
        <v>2018</v>
      </c>
      <c r="E175" s="250">
        <f t="shared" si="17"/>
        <v>10717.2</v>
      </c>
      <c r="F175" s="250">
        <v>10717.2</v>
      </c>
      <c r="G175" s="250">
        <v>0</v>
      </c>
      <c r="H175" s="250">
        <v>0</v>
      </c>
      <c r="I175" s="250">
        <v>0</v>
      </c>
      <c r="J175" s="629"/>
      <c r="K175" s="620"/>
      <c r="L175" s="129"/>
    </row>
    <row r="176" spans="1:12" ht="15.75" outlineLevel="3" x14ac:dyDescent="0.25">
      <c r="A176" s="480"/>
      <c r="B176" s="757"/>
      <c r="C176" s="480"/>
      <c r="D176" s="56">
        <v>2019</v>
      </c>
      <c r="E176" s="250">
        <f t="shared" si="17"/>
        <v>18500</v>
      </c>
      <c r="F176" s="250">
        <v>18500</v>
      </c>
      <c r="G176" s="250">
        <v>0</v>
      </c>
      <c r="H176" s="250">
        <v>0</v>
      </c>
      <c r="I176" s="250">
        <v>0</v>
      </c>
      <c r="J176" s="629"/>
      <c r="K176" s="620"/>
      <c r="L176" s="129"/>
    </row>
    <row r="177" spans="1:13" ht="82.5" customHeight="1" outlineLevel="3" x14ac:dyDescent="0.25">
      <c r="A177" s="481"/>
      <c r="B177" s="758"/>
      <c r="C177" s="481"/>
      <c r="D177" s="56">
        <v>2020</v>
      </c>
      <c r="E177" s="250">
        <f t="shared" si="17"/>
        <v>19500</v>
      </c>
      <c r="F177" s="250">
        <v>19500</v>
      </c>
      <c r="G177" s="250">
        <v>0</v>
      </c>
      <c r="H177" s="250">
        <v>0</v>
      </c>
      <c r="I177" s="250">
        <v>0</v>
      </c>
      <c r="J177" s="830"/>
      <c r="K177" s="619"/>
      <c r="L177" s="129"/>
    </row>
    <row r="178" spans="1:13" ht="15.75" outlineLevel="1" x14ac:dyDescent="0.25">
      <c r="A178" s="903" t="s">
        <v>68</v>
      </c>
      <c r="B178" s="906" t="s">
        <v>480</v>
      </c>
      <c r="C178" s="903" t="s">
        <v>126</v>
      </c>
      <c r="D178" s="283" t="s">
        <v>23</v>
      </c>
      <c r="E178" s="284">
        <f>SUM(F178:I178)</f>
        <v>882647.35000000009</v>
      </c>
      <c r="F178" s="284">
        <f>SUM(F179:F185)</f>
        <v>704779.35</v>
      </c>
      <c r="G178" s="284">
        <f>SUM(G179:G185)</f>
        <v>49050.8</v>
      </c>
      <c r="H178" s="284">
        <f>SUM(H179:H185)</f>
        <v>128817.20000000001</v>
      </c>
      <c r="I178" s="284">
        <f>SUM(I179:I185)</f>
        <v>0</v>
      </c>
      <c r="J178" s="871" t="s">
        <v>541</v>
      </c>
      <c r="K178" s="909" t="s">
        <v>80</v>
      </c>
      <c r="L178" s="129"/>
      <c r="M178" s="63"/>
    </row>
    <row r="179" spans="1:13" ht="15.75" outlineLevel="2" x14ac:dyDescent="0.25">
      <c r="A179" s="904"/>
      <c r="B179" s="907"/>
      <c r="C179" s="904"/>
      <c r="D179" s="285">
        <v>2014</v>
      </c>
      <c r="E179" s="286">
        <f t="shared" ref="E179:E193" si="18">SUM(F179:I179)</f>
        <v>175569.59999999998</v>
      </c>
      <c r="F179" s="286">
        <f t="shared" ref="F179:I185" si="19">F187+F206</f>
        <v>88632.999999999985</v>
      </c>
      <c r="G179" s="286">
        <f t="shared" si="19"/>
        <v>28658.3</v>
      </c>
      <c r="H179" s="286">
        <f t="shared" si="19"/>
        <v>58278.3</v>
      </c>
      <c r="I179" s="286">
        <f t="shared" si="19"/>
        <v>0</v>
      </c>
      <c r="J179" s="872"/>
      <c r="K179" s="910"/>
      <c r="L179" s="129"/>
    </row>
    <row r="180" spans="1:13" ht="15.75" outlineLevel="2" x14ac:dyDescent="0.25">
      <c r="A180" s="904"/>
      <c r="B180" s="907"/>
      <c r="C180" s="904"/>
      <c r="D180" s="285">
        <v>2015</v>
      </c>
      <c r="E180" s="286">
        <f t="shared" si="18"/>
        <v>179283.20000000001</v>
      </c>
      <c r="F180" s="286">
        <f t="shared" si="19"/>
        <v>88351.799999999988</v>
      </c>
      <c r="G180" s="286">
        <f t="shared" si="19"/>
        <v>20392.5</v>
      </c>
      <c r="H180" s="286">
        <f t="shared" si="19"/>
        <v>70538.900000000009</v>
      </c>
      <c r="I180" s="286">
        <f t="shared" si="19"/>
        <v>0</v>
      </c>
      <c r="J180" s="872"/>
      <c r="K180" s="910"/>
      <c r="L180" s="129"/>
    </row>
    <row r="181" spans="1:13" ht="15.75" outlineLevel="2" x14ac:dyDescent="0.25">
      <c r="A181" s="904"/>
      <c r="B181" s="907"/>
      <c r="C181" s="904"/>
      <c r="D181" s="285">
        <v>2016</v>
      </c>
      <c r="E181" s="286">
        <f t="shared" si="18"/>
        <v>104043.7</v>
      </c>
      <c r="F181" s="286">
        <f t="shared" si="19"/>
        <v>104043.7</v>
      </c>
      <c r="G181" s="286">
        <f t="shared" si="19"/>
        <v>0</v>
      </c>
      <c r="H181" s="286">
        <f t="shared" si="19"/>
        <v>0</v>
      </c>
      <c r="I181" s="286">
        <f t="shared" si="19"/>
        <v>0</v>
      </c>
      <c r="J181" s="872"/>
      <c r="K181" s="910"/>
      <c r="L181" s="129"/>
    </row>
    <row r="182" spans="1:13" ht="15.75" outlineLevel="2" x14ac:dyDescent="0.25">
      <c r="A182" s="904"/>
      <c r="B182" s="907"/>
      <c r="C182" s="904"/>
      <c r="D182" s="285">
        <v>2017</v>
      </c>
      <c r="E182" s="286">
        <f t="shared" si="18"/>
        <v>104009.15</v>
      </c>
      <c r="F182" s="286">
        <f t="shared" si="19"/>
        <v>104009.15</v>
      </c>
      <c r="G182" s="286">
        <f t="shared" si="19"/>
        <v>0</v>
      </c>
      <c r="H182" s="286">
        <f t="shared" si="19"/>
        <v>0</v>
      </c>
      <c r="I182" s="286">
        <f t="shared" si="19"/>
        <v>0</v>
      </c>
      <c r="J182" s="872"/>
      <c r="K182" s="910"/>
      <c r="L182" s="129"/>
    </row>
    <row r="183" spans="1:13" ht="15.75" outlineLevel="2" x14ac:dyDescent="0.25">
      <c r="A183" s="904"/>
      <c r="B183" s="907"/>
      <c r="C183" s="904"/>
      <c r="D183" s="285">
        <v>2018</v>
      </c>
      <c r="E183" s="286">
        <f t="shared" si="18"/>
        <v>103995.59999999999</v>
      </c>
      <c r="F183" s="286">
        <f t="shared" si="19"/>
        <v>103995.59999999999</v>
      </c>
      <c r="G183" s="286">
        <f t="shared" si="19"/>
        <v>0</v>
      </c>
      <c r="H183" s="286">
        <f t="shared" si="19"/>
        <v>0</v>
      </c>
      <c r="I183" s="286">
        <f t="shared" si="19"/>
        <v>0</v>
      </c>
      <c r="J183" s="872"/>
      <c r="K183" s="910"/>
      <c r="L183" s="129"/>
    </row>
    <row r="184" spans="1:13" ht="15.75" outlineLevel="2" x14ac:dyDescent="0.25">
      <c r="A184" s="904"/>
      <c r="B184" s="907"/>
      <c r="C184" s="904"/>
      <c r="D184" s="285">
        <v>2019</v>
      </c>
      <c r="E184" s="286">
        <f t="shared" si="18"/>
        <v>106116.4</v>
      </c>
      <c r="F184" s="286">
        <f t="shared" si="19"/>
        <v>106116.4</v>
      </c>
      <c r="G184" s="286">
        <f t="shared" si="19"/>
        <v>0</v>
      </c>
      <c r="H184" s="286">
        <f t="shared" si="19"/>
        <v>0</v>
      </c>
      <c r="I184" s="286">
        <f t="shared" si="19"/>
        <v>0</v>
      </c>
      <c r="J184" s="872"/>
      <c r="K184" s="910"/>
      <c r="L184" s="129"/>
    </row>
    <row r="185" spans="1:13" ht="15.75" outlineLevel="2" x14ac:dyDescent="0.25">
      <c r="A185" s="905"/>
      <c r="B185" s="908"/>
      <c r="C185" s="905"/>
      <c r="D185" s="285">
        <v>2020</v>
      </c>
      <c r="E185" s="286">
        <f t="shared" si="18"/>
        <v>109629.7</v>
      </c>
      <c r="F185" s="286">
        <f t="shared" si="19"/>
        <v>109629.7</v>
      </c>
      <c r="G185" s="286">
        <f t="shared" si="19"/>
        <v>0</v>
      </c>
      <c r="H185" s="286">
        <f t="shared" si="19"/>
        <v>0</v>
      </c>
      <c r="I185" s="286">
        <f t="shared" si="19"/>
        <v>0</v>
      </c>
      <c r="J185" s="873"/>
      <c r="K185" s="911"/>
      <c r="L185" s="129"/>
    </row>
    <row r="186" spans="1:13" ht="15.75" outlineLevel="2" x14ac:dyDescent="0.25">
      <c r="A186" s="684" t="s">
        <v>182</v>
      </c>
      <c r="B186" s="706" t="s">
        <v>685</v>
      </c>
      <c r="C186" s="611" t="s">
        <v>126</v>
      </c>
      <c r="D186" s="272" t="s">
        <v>23</v>
      </c>
      <c r="E186" s="273">
        <f>SUM(F186:I186)</f>
        <v>184957.85</v>
      </c>
      <c r="F186" s="273">
        <f>SUM(F187:F193)</f>
        <v>15482.95</v>
      </c>
      <c r="G186" s="273">
        <f>SUM(G187:G193)</f>
        <v>40657.699999999997</v>
      </c>
      <c r="H186" s="273">
        <f>SUM(H187:H193)</f>
        <v>128817.20000000001</v>
      </c>
      <c r="I186" s="273">
        <f>SUM(I187:I193)</f>
        <v>0</v>
      </c>
      <c r="J186" s="655" t="str">
        <f>'3. Пок.'!B13&amp;CHAR(10)&amp;CHAR(10)&amp;'3. Пок.'!B14</f>
        <v>Доля граждан, имеющих доступ к получению государственных и муниципальных услуг по принципу «одного окна» 
Уровень удовлетворенности граждан качеством предоставления государственных и муниципальных услуг</v>
      </c>
      <c r="K186" s="626" t="s">
        <v>1</v>
      </c>
      <c r="L186" s="129"/>
    </row>
    <row r="187" spans="1:13" ht="15.75" outlineLevel="3" x14ac:dyDescent="0.25">
      <c r="A187" s="685"/>
      <c r="B187" s="707"/>
      <c r="C187" s="612"/>
      <c r="D187" s="275">
        <v>2014</v>
      </c>
      <c r="E187" s="276">
        <f t="shared" si="18"/>
        <v>86161.600000000006</v>
      </c>
      <c r="F187" s="276">
        <f t="shared" ref="F187:I188" si="20">F195+F198</f>
        <v>5225</v>
      </c>
      <c r="G187" s="276">
        <f t="shared" si="20"/>
        <v>22658.3</v>
      </c>
      <c r="H187" s="276">
        <f t="shared" si="20"/>
        <v>58278.3</v>
      </c>
      <c r="I187" s="276">
        <f t="shared" si="20"/>
        <v>0</v>
      </c>
      <c r="J187" s="656"/>
      <c r="K187" s="627"/>
      <c r="L187" s="129"/>
    </row>
    <row r="188" spans="1:13" ht="15.75" outlineLevel="3" x14ac:dyDescent="0.25">
      <c r="A188" s="685"/>
      <c r="B188" s="707"/>
      <c r="C188" s="612"/>
      <c r="D188" s="275">
        <v>2015</v>
      </c>
      <c r="E188" s="276">
        <f t="shared" si="18"/>
        <v>96883.300000000017</v>
      </c>
      <c r="F188" s="276">
        <f t="shared" si="20"/>
        <v>8345</v>
      </c>
      <c r="G188" s="276">
        <f t="shared" si="20"/>
        <v>17999.400000000001</v>
      </c>
      <c r="H188" s="276">
        <f t="shared" si="20"/>
        <v>70538.900000000009</v>
      </c>
      <c r="I188" s="276">
        <f t="shared" si="20"/>
        <v>0</v>
      </c>
      <c r="J188" s="656"/>
      <c r="K188" s="627"/>
      <c r="L188" s="129"/>
    </row>
    <row r="189" spans="1:13" ht="15.75" outlineLevel="3" x14ac:dyDescent="0.25">
      <c r="A189" s="685"/>
      <c r="B189" s="707"/>
      <c r="C189" s="612"/>
      <c r="D189" s="275">
        <v>2016</v>
      </c>
      <c r="E189" s="276">
        <f t="shared" si="18"/>
        <v>285</v>
      </c>
      <c r="F189" s="276">
        <f>F200</f>
        <v>285</v>
      </c>
      <c r="G189" s="276">
        <f>G200</f>
        <v>0</v>
      </c>
      <c r="H189" s="276">
        <f>H200</f>
        <v>0</v>
      </c>
      <c r="I189" s="276">
        <f>I200</f>
        <v>0</v>
      </c>
      <c r="J189" s="656"/>
      <c r="K189" s="627"/>
      <c r="L189" s="129"/>
    </row>
    <row r="190" spans="1:13" ht="15.75" outlineLevel="3" x14ac:dyDescent="0.25">
      <c r="A190" s="685"/>
      <c r="B190" s="707"/>
      <c r="C190" s="612"/>
      <c r="D190" s="275">
        <v>2017</v>
      </c>
      <c r="E190" s="276">
        <f t="shared" si="18"/>
        <v>270.75</v>
      </c>
      <c r="F190" s="276">
        <f>F201</f>
        <v>270.75</v>
      </c>
      <c r="G190" s="276">
        <f t="shared" ref="G190:I193" si="21">G197+G201</f>
        <v>0</v>
      </c>
      <c r="H190" s="276">
        <f t="shared" si="21"/>
        <v>0</v>
      </c>
      <c r="I190" s="276">
        <f t="shared" si="21"/>
        <v>0</v>
      </c>
      <c r="J190" s="656"/>
      <c r="K190" s="627"/>
      <c r="L190" s="129"/>
    </row>
    <row r="191" spans="1:13" ht="15.75" outlineLevel="3" x14ac:dyDescent="0.25">
      <c r="A191" s="685"/>
      <c r="B191" s="707"/>
      <c r="C191" s="612"/>
      <c r="D191" s="275">
        <v>2018</v>
      </c>
      <c r="E191" s="276">
        <f t="shared" si="18"/>
        <v>257.2</v>
      </c>
      <c r="F191" s="276">
        <f>F202</f>
        <v>257.2</v>
      </c>
      <c r="G191" s="276">
        <f t="shared" si="21"/>
        <v>0</v>
      </c>
      <c r="H191" s="276">
        <f t="shared" si="21"/>
        <v>0</v>
      </c>
      <c r="I191" s="276">
        <f t="shared" si="21"/>
        <v>0</v>
      </c>
      <c r="J191" s="656"/>
      <c r="K191" s="627"/>
      <c r="L191" s="129"/>
    </row>
    <row r="192" spans="1:13" ht="15.75" outlineLevel="3" x14ac:dyDescent="0.25">
      <c r="A192" s="685"/>
      <c r="B192" s="707"/>
      <c r="C192" s="612"/>
      <c r="D192" s="275">
        <v>2019</v>
      </c>
      <c r="E192" s="276">
        <f t="shared" si="18"/>
        <v>550</v>
      </c>
      <c r="F192" s="276">
        <f>F203</f>
        <v>550</v>
      </c>
      <c r="G192" s="276">
        <f t="shared" si="21"/>
        <v>0</v>
      </c>
      <c r="H192" s="276">
        <f t="shared" si="21"/>
        <v>0</v>
      </c>
      <c r="I192" s="276">
        <f t="shared" si="21"/>
        <v>0</v>
      </c>
      <c r="J192" s="656"/>
      <c r="K192" s="627"/>
      <c r="L192" s="129"/>
    </row>
    <row r="193" spans="1:13" ht="15.75" outlineLevel="3" x14ac:dyDescent="0.25">
      <c r="A193" s="843"/>
      <c r="B193" s="751"/>
      <c r="C193" s="827"/>
      <c r="D193" s="275">
        <v>2020</v>
      </c>
      <c r="E193" s="276">
        <f t="shared" si="18"/>
        <v>550</v>
      </c>
      <c r="F193" s="276">
        <f>F204</f>
        <v>550</v>
      </c>
      <c r="G193" s="276">
        <f t="shared" si="21"/>
        <v>0</v>
      </c>
      <c r="H193" s="276">
        <f t="shared" si="21"/>
        <v>0</v>
      </c>
      <c r="I193" s="276">
        <f t="shared" si="21"/>
        <v>0</v>
      </c>
      <c r="J193" s="869"/>
      <c r="K193" s="847"/>
      <c r="L193" s="129"/>
    </row>
    <row r="194" spans="1:13" ht="61.5" customHeight="1" outlineLevel="3" x14ac:dyDescent="0.25">
      <c r="A194" s="479" t="s">
        <v>183</v>
      </c>
      <c r="B194" s="756" t="s">
        <v>608</v>
      </c>
      <c r="C194" s="479" t="s">
        <v>168</v>
      </c>
      <c r="D194" s="70" t="s">
        <v>23</v>
      </c>
      <c r="E194" s="77">
        <f>SUM(F194:I194)</f>
        <v>182644.90000000002</v>
      </c>
      <c r="F194" s="77">
        <f>SUM(F195:F196)</f>
        <v>13170</v>
      </c>
      <c r="G194" s="77">
        <f>SUM(G195:G196)</f>
        <v>40657.699999999997</v>
      </c>
      <c r="H194" s="77">
        <f>SUM(H195:H196)</f>
        <v>128817.20000000001</v>
      </c>
      <c r="I194" s="77">
        <f>SUM(I195:I196)</f>
        <v>0</v>
      </c>
      <c r="J194" s="628" t="s">
        <v>698</v>
      </c>
      <c r="K194" s="618" t="s">
        <v>80</v>
      </c>
      <c r="L194" s="129"/>
    </row>
    <row r="195" spans="1:13" ht="15.75" outlineLevel="3" x14ac:dyDescent="0.25">
      <c r="A195" s="480"/>
      <c r="B195" s="757"/>
      <c r="C195" s="480"/>
      <c r="D195" s="56">
        <v>2014</v>
      </c>
      <c r="E195" s="250">
        <f>SUM(F195:I195)</f>
        <v>85936.6</v>
      </c>
      <c r="F195" s="250">
        <v>5000</v>
      </c>
      <c r="G195" s="250">
        <v>22658.3</v>
      </c>
      <c r="H195" s="250">
        <f>'7б. Фин ОМСУ'!C7</f>
        <v>58278.3</v>
      </c>
      <c r="I195" s="250">
        <v>0</v>
      </c>
      <c r="J195" s="734"/>
      <c r="K195" s="620"/>
      <c r="L195" s="129"/>
    </row>
    <row r="196" spans="1:13" s="129" customFormat="1" ht="15.75" outlineLevel="3" x14ac:dyDescent="0.25">
      <c r="A196" s="480"/>
      <c r="B196" s="757"/>
      <c r="C196" s="480"/>
      <c r="D196" s="56">
        <v>2015</v>
      </c>
      <c r="E196" s="250">
        <f t="shared" ref="E196" si="22">SUM(F196:I196)</f>
        <v>96708.300000000017</v>
      </c>
      <c r="F196" s="340">
        <f>5000+3170</f>
        <v>8170</v>
      </c>
      <c r="G196" s="250">
        <v>17999.400000000001</v>
      </c>
      <c r="H196" s="250">
        <f>'7б. Фин ОМСУ'!D7</f>
        <v>70538.900000000009</v>
      </c>
      <c r="I196" s="250"/>
      <c r="J196" s="734"/>
      <c r="K196" s="620"/>
    </row>
    <row r="197" spans="1:13" ht="15.75" outlineLevel="3" x14ac:dyDescent="0.25">
      <c r="A197" s="479" t="s">
        <v>184</v>
      </c>
      <c r="B197" s="756" t="s">
        <v>609</v>
      </c>
      <c r="C197" s="479" t="s">
        <v>126</v>
      </c>
      <c r="D197" s="70" t="s">
        <v>23</v>
      </c>
      <c r="E197" s="77">
        <f t="shared" ref="E197:E204" si="23">SUM(F197:I197)</f>
        <v>2312.9499999999998</v>
      </c>
      <c r="F197" s="77">
        <f>SUM(F198:F204)</f>
        <v>2312.9499999999998</v>
      </c>
      <c r="G197" s="77">
        <f>SUM(G198:G204)</f>
        <v>0</v>
      </c>
      <c r="H197" s="77">
        <f>SUM(H198:H204)</f>
        <v>0</v>
      </c>
      <c r="I197" s="77">
        <f>SUM(I198:I204)</f>
        <v>0</v>
      </c>
      <c r="J197" s="628" t="s">
        <v>582</v>
      </c>
      <c r="K197" s="618" t="s">
        <v>80</v>
      </c>
      <c r="L197" s="129"/>
    </row>
    <row r="198" spans="1:13" ht="15.75" customHeight="1" outlineLevel="3" x14ac:dyDescent="0.25">
      <c r="A198" s="480"/>
      <c r="B198" s="757"/>
      <c r="C198" s="480"/>
      <c r="D198" s="56">
        <v>2014</v>
      </c>
      <c r="E198" s="250">
        <f t="shared" si="23"/>
        <v>225</v>
      </c>
      <c r="F198" s="250">
        <v>225</v>
      </c>
      <c r="G198" s="250">
        <v>0</v>
      </c>
      <c r="H198" s="250">
        <v>0</v>
      </c>
      <c r="I198" s="250">
        <v>0</v>
      </c>
      <c r="J198" s="831"/>
      <c r="K198" s="849"/>
      <c r="L198" s="129"/>
    </row>
    <row r="199" spans="1:13" ht="15.75" outlineLevel="3" x14ac:dyDescent="0.25">
      <c r="A199" s="480"/>
      <c r="B199" s="757"/>
      <c r="C199" s="480"/>
      <c r="D199" s="56">
        <v>2015</v>
      </c>
      <c r="E199" s="250">
        <f t="shared" si="23"/>
        <v>175</v>
      </c>
      <c r="F199" s="250">
        <v>175</v>
      </c>
      <c r="G199" s="250">
        <v>0</v>
      </c>
      <c r="H199" s="250">
        <v>0</v>
      </c>
      <c r="I199" s="250">
        <v>0</v>
      </c>
      <c r="J199" s="831"/>
      <c r="K199" s="849"/>
      <c r="L199" s="129"/>
    </row>
    <row r="200" spans="1:13" ht="15.75" outlineLevel="3" x14ac:dyDescent="0.25">
      <c r="A200" s="480"/>
      <c r="B200" s="757"/>
      <c r="C200" s="480"/>
      <c r="D200" s="56">
        <v>2016</v>
      </c>
      <c r="E200" s="250">
        <f t="shared" si="23"/>
        <v>285</v>
      </c>
      <c r="F200" s="250">
        <v>285</v>
      </c>
      <c r="G200" s="250">
        <v>0</v>
      </c>
      <c r="H200" s="250">
        <v>0</v>
      </c>
      <c r="I200" s="250">
        <v>0</v>
      </c>
      <c r="J200" s="831"/>
      <c r="K200" s="849"/>
      <c r="L200" s="129"/>
    </row>
    <row r="201" spans="1:13" ht="15.75" outlineLevel="3" x14ac:dyDescent="0.25">
      <c r="A201" s="480"/>
      <c r="B201" s="757"/>
      <c r="C201" s="480"/>
      <c r="D201" s="56">
        <v>2017</v>
      </c>
      <c r="E201" s="250">
        <f t="shared" si="23"/>
        <v>270.75</v>
      </c>
      <c r="F201" s="250">
        <v>270.75</v>
      </c>
      <c r="G201" s="250">
        <v>0</v>
      </c>
      <c r="H201" s="250">
        <v>0</v>
      </c>
      <c r="I201" s="250">
        <v>0</v>
      </c>
      <c r="J201" s="831"/>
      <c r="K201" s="849"/>
      <c r="L201" s="129"/>
    </row>
    <row r="202" spans="1:13" ht="15.75" outlineLevel="3" x14ac:dyDescent="0.25">
      <c r="A202" s="480"/>
      <c r="B202" s="757"/>
      <c r="C202" s="480"/>
      <c r="D202" s="56">
        <v>2018</v>
      </c>
      <c r="E202" s="250">
        <f t="shared" si="23"/>
        <v>257.2</v>
      </c>
      <c r="F202" s="250">
        <v>257.2</v>
      </c>
      <c r="G202" s="250">
        <v>0</v>
      </c>
      <c r="H202" s="250">
        <v>0</v>
      </c>
      <c r="I202" s="250">
        <v>0</v>
      </c>
      <c r="J202" s="831"/>
      <c r="K202" s="849"/>
      <c r="L202" s="129"/>
    </row>
    <row r="203" spans="1:13" ht="15.75" outlineLevel="3" x14ac:dyDescent="0.25">
      <c r="A203" s="480"/>
      <c r="B203" s="757"/>
      <c r="C203" s="480"/>
      <c r="D203" s="56">
        <v>2019</v>
      </c>
      <c r="E203" s="250">
        <f t="shared" si="23"/>
        <v>550</v>
      </c>
      <c r="F203" s="250">
        <v>550</v>
      </c>
      <c r="G203" s="250">
        <v>0</v>
      </c>
      <c r="H203" s="250">
        <v>0</v>
      </c>
      <c r="I203" s="250">
        <v>0</v>
      </c>
      <c r="J203" s="831"/>
      <c r="K203" s="849"/>
      <c r="L203" s="129"/>
    </row>
    <row r="204" spans="1:13" ht="15.75" outlineLevel="3" x14ac:dyDescent="0.25">
      <c r="A204" s="481"/>
      <c r="B204" s="758"/>
      <c r="C204" s="481"/>
      <c r="D204" s="56">
        <v>2020</v>
      </c>
      <c r="E204" s="250">
        <f t="shared" si="23"/>
        <v>550</v>
      </c>
      <c r="F204" s="250">
        <v>550</v>
      </c>
      <c r="G204" s="250">
        <v>0</v>
      </c>
      <c r="H204" s="250">
        <v>0</v>
      </c>
      <c r="I204" s="250">
        <v>0</v>
      </c>
      <c r="J204" s="831"/>
      <c r="K204" s="535"/>
      <c r="L204" s="129"/>
    </row>
    <row r="205" spans="1:13" ht="15.75" customHeight="1" outlineLevel="2" x14ac:dyDescent="0.25">
      <c r="A205" s="611" t="s">
        <v>185</v>
      </c>
      <c r="B205" s="706" t="s">
        <v>686</v>
      </c>
      <c r="C205" s="611" t="s">
        <v>126</v>
      </c>
      <c r="D205" s="272" t="s">
        <v>23</v>
      </c>
      <c r="E205" s="273">
        <f>SUM(F205:I205)</f>
        <v>697689.5</v>
      </c>
      <c r="F205" s="273">
        <f>F206+F207+F208+F209+F210+F211+F212</f>
        <v>689296.4</v>
      </c>
      <c r="G205" s="273">
        <f t="shared" ref="G205:I205" si="24">G206+G207+G208+G209+G210+G211+G212</f>
        <v>8393.1</v>
      </c>
      <c r="H205" s="273">
        <f t="shared" si="24"/>
        <v>0</v>
      </c>
      <c r="I205" s="274">
        <f t="shared" si="24"/>
        <v>0</v>
      </c>
      <c r="J205" s="655" t="str">
        <f>'3. Пок.'!B13&amp;CHAR(10)&amp;CHAR(10)&amp;'3. Пок.'!B14</f>
        <v>Доля граждан, имеющих доступ к получению государственных и муниципальных услуг по принципу «одного окна» 
Уровень удовлетворенности граждан качеством предоставления государственных и муниципальных услуг</v>
      </c>
      <c r="K205" s="881" t="s">
        <v>80</v>
      </c>
      <c r="L205" s="129"/>
      <c r="M205" s="63"/>
    </row>
    <row r="206" spans="1:13" s="129" customFormat="1" ht="15.75" outlineLevel="2" x14ac:dyDescent="0.25">
      <c r="A206" s="612"/>
      <c r="B206" s="707"/>
      <c r="C206" s="612"/>
      <c r="D206" s="275">
        <v>2014</v>
      </c>
      <c r="E206" s="276">
        <f t="shared" ref="E206:E207" si="25">SUM(F206:I206)</f>
        <v>89407.999999999985</v>
      </c>
      <c r="F206" s="277">
        <f>F214+F217+F220+F223+F226+F229+F232+F235+F238</f>
        <v>83407.999999999985</v>
      </c>
      <c r="G206" s="277">
        <f t="shared" ref="G206:I206" si="26">G214+G217+G220+G223+G226+G229+G232+G235+G238</f>
        <v>6000</v>
      </c>
      <c r="H206" s="277">
        <f t="shared" si="26"/>
        <v>0</v>
      </c>
      <c r="I206" s="278">
        <f t="shared" si="26"/>
        <v>0</v>
      </c>
      <c r="J206" s="828"/>
      <c r="K206" s="882"/>
      <c r="M206" s="63"/>
    </row>
    <row r="207" spans="1:13" s="129" customFormat="1" ht="15.75" outlineLevel="2" x14ac:dyDescent="0.25">
      <c r="A207" s="612"/>
      <c r="B207" s="707"/>
      <c r="C207" s="612"/>
      <c r="D207" s="275">
        <v>2015</v>
      </c>
      <c r="E207" s="276">
        <f t="shared" si="25"/>
        <v>82399.899999999994</v>
      </c>
      <c r="F207" s="277">
        <f>F215+F218+F221+F224+F227+F230+F233+F236+F239</f>
        <v>80006.799999999988</v>
      </c>
      <c r="G207" s="277">
        <f t="shared" ref="G207:I207" si="27">G215+G218+G221+G224+G227+G230+G233+G236+G239</f>
        <v>2393.1</v>
      </c>
      <c r="H207" s="277">
        <f t="shared" si="27"/>
        <v>0</v>
      </c>
      <c r="I207" s="278">
        <f t="shared" si="27"/>
        <v>0</v>
      </c>
      <c r="J207" s="828"/>
      <c r="K207" s="882"/>
      <c r="M207" s="63"/>
    </row>
    <row r="208" spans="1:13" ht="15.75" outlineLevel="3" x14ac:dyDescent="0.25">
      <c r="A208" s="612"/>
      <c r="B208" s="879"/>
      <c r="C208" s="612"/>
      <c r="D208" s="275">
        <v>2016</v>
      </c>
      <c r="E208" s="276">
        <f t="shared" ref="E208:E213" si="28">SUM(F208:I208)</f>
        <v>103758.7</v>
      </c>
      <c r="F208" s="277">
        <f>F241+F247+F253</f>
        <v>103758.7</v>
      </c>
      <c r="G208" s="277">
        <f t="shared" ref="G208:I208" si="29">G241+G247+G253</f>
        <v>0</v>
      </c>
      <c r="H208" s="277">
        <f t="shared" si="29"/>
        <v>0</v>
      </c>
      <c r="I208" s="278">
        <f t="shared" si="29"/>
        <v>0</v>
      </c>
      <c r="J208" s="828"/>
      <c r="K208" s="882"/>
      <c r="L208" s="129"/>
    </row>
    <row r="209" spans="1:13" ht="15.75" customHeight="1" outlineLevel="3" x14ac:dyDescent="0.25">
      <c r="A209" s="612"/>
      <c r="B209" s="879"/>
      <c r="C209" s="612"/>
      <c r="D209" s="275">
        <v>2017</v>
      </c>
      <c r="E209" s="276">
        <f t="shared" si="28"/>
        <v>103738.4</v>
      </c>
      <c r="F209" s="277">
        <f>F242+F248+F254</f>
        <v>103738.4</v>
      </c>
      <c r="G209" s="277">
        <f t="shared" ref="G209:I212" si="30">G242+G248+G254</f>
        <v>0</v>
      </c>
      <c r="H209" s="277">
        <f t="shared" si="30"/>
        <v>0</v>
      </c>
      <c r="I209" s="278">
        <f t="shared" si="30"/>
        <v>0</v>
      </c>
      <c r="J209" s="828"/>
      <c r="K209" s="882"/>
      <c r="L209" s="129"/>
    </row>
    <row r="210" spans="1:13" ht="15.75" outlineLevel="3" x14ac:dyDescent="0.25">
      <c r="A210" s="612"/>
      <c r="B210" s="879"/>
      <c r="C210" s="612"/>
      <c r="D210" s="275">
        <v>2018</v>
      </c>
      <c r="E210" s="276">
        <f t="shared" si="28"/>
        <v>103738.4</v>
      </c>
      <c r="F210" s="277">
        <f>F243+F249+F255</f>
        <v>103738.4</v>
      </c>
      <c r="G210" s="277">
        <f t="shared" si="30"/>
        <v>0</v>
      </c>
      <c r="H210" s="277">
        <f t="shared" si="30"/>
        <v>0</v>
      </c>
      <c r="I210" s="278">
        <f t="shared" si="30"/>
        <v>0</v>
      </c>
      <c r="J210" s="828"/>
      <c r="K210" s="882"/>
      <c r="L210" s="129"/>
    </row>
    <row r="211" spans="1:13" ht="15.75" outlineLevel="3" x14ac:dyDescent="0.25">
      <c r="A211" s="612"/>
      <c r="B211" s="879"/>
      <c r="C211" s="612"/>
      <c r="D211" s="275">
        <v>2019</v>
      </c>
      <c r="E211" s="276">
        <f t="shared" si="28"/>
        <v>105566.39999999999</v>
      </c>
      <c r="F211" s="277">
        <f>F244+F250+F256</f>
        <v>105566.39999999999</v>
      </c>
      <c r="G211" s="277">
        <f t="shared" si="30"/>
        <v>0</v>
      </c>
      <c r="H211" s="277">
        <f t="shared" si="30"/>
        <v>0</v>
      </c>
      <c r="I211" s="278">
        <f t="shared" si="30"/>
        <v>0</v>
      </c>
      <c r="J211" s="828"/>
      <c r="K211" s="882"/>
      <c r="L211" s="129"/>
    </row>
    <row r="212" spans="1:13" ht="15.75" outlineLevel="3" x14ac:dyDescent="0.25">
      <c r="A212" s="827"/>
      <c r="B212" s="880"/>
      <c r="C212" s="827"/>
      <c r="D212" s="275">
        <v>2020</v>
      </c>
      <c r="E212" s="276">
        <f t="shared" si="28"/>
        <v>109079.7</v>
      </c>
      <c r="F212" s="277">
        <f>F245+F251+F257</f>
        <v>109079.7</v>
      </c>
      <c r="G212" s="277">
        <f t="shared" si="30"/>
        <v>0</v>
      </c>
      <c r="H212" s="277">
        <f t="shared" si="30"/>
        <v>0</v>
      </c>
      <c r="I212" s="278">
        <f t="shared" si="30"/>
        <v>0</v>
      </c>
      <c r="J212" s="829"/>
      <c r="K212" s="883"/>
      <c r="L212" s="129"/>
    </row>
    <row r="213" spans="1:13" s="129" customFormat="1" ht="43.5" customHeight="1" outlineLevel="3" x14ac:dyDescent="0.25">
      <c r="A213" s="479" t="s">
        <v>186</v>
      </c>
      <c r="B213" s="756" t="s">
        <v>610</v>
      </c>
      <c r="C213" s="479" t="s">
        <v>168</v>
      </c>
      <c r="D213" s="70" t="s">
        <v>23</v>
      </c>
      <c r="E213" s="77">
        <f t="shared" si="28"/>
        <v>3385.2</v>
      </c>
      <c r="F213" s="77">
        <f>SUM(F214:F215)</f>
        <v>992.1</v>
      </c>
      <c r="G213" s="77">
        <f>SUM(G214:G215)</f>
        <v>2393.1</v>
      </c>
      <c r="H213" s="77">
        <f>SUM(H214:H215)</f>
        <v>0</v>
      </c>
      <c r="I213" s="77">
        <f>SUM(I214:I215)</f>
        <v>0</v>
      </c>
      <c r="J213" s="648" t="s">
        <v>416</v>
      </c>
      <c r="K213" s="618" t="s">
        <v>109</v>
      </c>
    </row>
    <row r="214" spans="1:13" s="129" customFormat="1" ht="15.75" outlineLevel="3" x14ac:dyDescent="0.25">
      <c r="A214" s="480"/>
      <c r="B214" s="757"/>
      <c r="C214" s="480"/>
      <c r="D214" s="56">
        <v>2014</v>
      </c>
      <c r="E214" s="250">
        <f t="shared" ref="E214" si="31">SUM(F214:I214)</f>
        <v>992.1</v>
      </c>
      <c r="F214" s="250">
        <v>992.1</v>
      </c>
      <c r="G214" s="250">
        <v>0</v>
      </c>
      <c r="H214" s="250">
        <v>0</v>
      </c>
      <c r="I214" s="250">
        <v>0</v>
      </c>
      <c r="J214" s="629"/>
      <c r="K214" s="620"/>
    </row>
    <row r="215" spans="1:13" s="129" customFormat="1" ht="37.5" customHeight="1" outlineLevel="3" x14ac:dyDescent="0.25">
      <c r="A215" s="481"/>
      <c r="B215" s="758"/>
      <c r="C215" s="481"/>
      <c r="D215" s="56">
        <v>2015</v>
      </c>
      <c r="E215" s="250">
        <f>SUM(F215:I215)</f>
        <v>2393.1</v>
      </c>
      <c r="F215" s="250"/>
      <c r="G215" s="250">
        <v>2393.1</v>
      </c>
      <c r="H215" s="250">
        <v>0</v>
      </c>
      <c r="I215" s="250">
        <v>0</v>
      </c>
      <c r="J215" s="830"/>
      <c r="K215" s="619"/>
    </row>
    <row r="216" spans="1:13" s="129" customFormat="1" ht="30.75" customHeight="1" outlineLevel="3" x14ac:dyDescent="0.25">
      <c r="A216" s="479" t="s">
        <v>187</v>
      </c>
      <c r="B216" s="756" t="s">
        <v>611</v>
      </c>
      <c r="C216" s="479" t="s">
        <v>168</v>
      </c>
      <c r="D216" s="70" t="s">
        <v>23</v>
      </c>
      <c r="E216" s="77">
        <f>SUM(F216:I216)</f>
        <v>8186.2</v>
      </c>
      <c r="F216" s="77">
        <f>SUM(F217:F218)</f>
        <v>2186.1999999999998</v>
      </c>
      <c r="G216" s="77">
        <f>SUM(G217:G218)</f>
        <v>6000</v>
      </c>
      <c r="H216" s="77">
        <f>SUM(H217:H218)</f>
        <v>0</v>
      </c>
      <c r="I216" s="77">
        <f>SUM(I217:I218)</f>
        <v>0</v>
      </c>
      <c r="J216" s="628" t="s">
        <v>407</v>
      </c>
      <c r="K216" s="618" t="s">
        <v>81</v>
      </c>
    </row>
    <row r="217" spans="1:13" s="129" customFormat="1" ht="15.75" outlineLevel="3" x14ac:dyDescent="0.25">
      <c r="A217" s="480"/>
      <c r="B217" s="757"/>
      <c r="C217" s="480"/>
      <c r="D217" s="56">
        <v>2014</v>
      </c>
      <c r="E217" s="250">
        <f t="shared" ref="E217:E236" si="32">SUM(F217:I217)</f>
        <v>7849.5</v>
      </c>
      <c r="F217" s="79">
        <f>1849.5</f>
        <v>1849.5</v>
      </c>
      <c r="G217" s="250">
        <f>0+6000</f>
        <v>6000</v>
      </c>
      <c r="H217" s="250">
        <v>0</v>
      </c>
      <c r="I217" s="250">
        <v>0</v>
      </c>
      <c r="J217" s="629"/>
      <c r="K217" s="620"/>
    </row>
    <row r="218" spans="1:13" s="129" customFormat="1" ht="46.5" customHeight="1" outlineLevel="3" x14ac:dyDescent="0.25">
      <c r="A218" s="480"/>
      <c r="B218" s="757"/>
      <c r="C218" s="480"/>
      <c r="D218" s="56">
        <v>2015</v>
      </c>
      <c r="E218" s="250">
        <f t="shared" si="32"/>
        <v>336.7</v>
      </c>
      <c r="F218" s="250">
        <v>336.7</v>
      </c>
      <c r="G218" s="250">
        <v>0</v>
      </c>
      <c r="H218" s="250">
        <v>0</v>
      </c>
      <c r="I218" s="250">
        <v>0</v>
      </c>
      <c r="J218" s="830"/>
      <c r="K218" s="620"/>
    </row>
    <row r="219" spans="1:13" s="129" customFormat="1" ht="15.75" outlineLevel="3" x14ac:dyDescent="0.25">
      <c r="A219" s="479" t="s">
        <v>404</v>
      </c>
      <c r="B219" s="756" t="s">
        <v>612</v>
      </c>
      <c r="C219" s="479" t="s">
        <v>168</v>
      </c>
      <c r="D219" s="70" t="s">
        <v>23</v>
      </c>
      <c r="E219" s="77">
        <f>SUM(F219:I219)</f>
        <v>972.2</v>
      </c>
      <c r="F219" s="77">
        <f>SUM(F220:F221)</f>
        <v>972.2</v>
      </c>
      <c r="G219" s="77">
        <f>SUM(G220:G221)</f>
        <v>0</v>
      </c>
      <c r="H219" s="77">
        <f>SUM(H220:H221)</f>
        <v>0</v>
      </c>
      <c r="I219" s="77">
        <f>SUM(I220:I221)</f>
        <v>0</v>
      </c>
      <c r="J219" s="628" t="s">
        <v>696</v>
      </c>
      <c r="K219" s="618" t="s">
        <v>81</v>
      </c>
    </row>
    <row r="220" spans="1:13" s="129" customFormat="1" ht="25.5" customHeight="1" outlineLevel="3" x14ac:dyDescent="0.25">
      <c r="A220" s="480"/>
      <c r="B220" s="757"/>
      <c r="C220" s="480"/>
      <c r="D220" s="56">
        <v>2014</v>
      </c>
      <c r="E220" s="250">
        <f t="shared" si="32"/>
        <v>590.70000000000005</v>
      </c>
      <c r="F220" s="79">
        <f>590.7</f>
        <v>590.70000000000005</v>
      </c>
      <c r="G220" s="250">
        <v>0</v>
      </c>
      <c r="H220" s="250">
        <v>0</v>
      </c>
      <c r="I220" s="250">
        <v>0</v>
      </c>
      <c r="J220" s="629"/>
      <c r="K220" s="620"/>
      <c r="M220" s="73"/>
    </row>
    <row r="221" spans="1:13" s="129" customFormat="1" ht="47.25" customHeight="1" outlineLevel="3" x14ac:dyDescent="0.25">
      <c r="A221" s="480"/>
      <c r="B221" s="757"/>
      <c r="C221" s="480"/>
      <c r="D221" s="56">
        <v>2015</v>
      </c>
      <c r="E221" s="250">
        <f t="shared" si="32"/>
        <v>381.5</v>
      </c>
      <c r="F221" s="250">
        <v>381.5</v>
      </c>
      <c r="G221" s="250">
        <v>0</v>
      </c>
      <c r="H221" s="250">
        <v>0</v>
      </c>
      <c r="I221" s="250">
        <v>0</v>
      </c>
      <c r="J221" s="830"/>
      <c r="K221" s="620"/>
    </row>
    <row r="222" spans="1:13" s="129" customFormat="1" ht="15.75" outlineLevel="3" x14ac:dyDescent="0.25">
      <c r="A222" s="479" t="s">
        <v>405</v>
      </c>
      <c r="B222" s="756" t="s">
        <v>613</v>
      </c>
      <c r="C222" s="479" t="s">
        <v>168</v>
      </c>
      <c r="D222" s="70" t="s">
        <v>23</v>
      </c>
      <c r="E222" s="77">
        <f>SUM(F222:I222)</f>
        <v>2998.2</v>
      </c>
      <c r="F222" s="77">
        <f>SUM(F223:F224)</f>
        <v>2998.2</v>
      </c>
      <c r="G222" s="77">
        <f>SUM(G223:G224)</f>
        <v>0</v>
      </c>
      <c r="H222" s="77">
        <f>SUM(H223:H224)</f>
        <v>0</v>
      </c>
      <c r="I222" s="77">
        <f>SUM(I223:I224)</f>
        <v>0</v>
      </c>
      <c r="J222" s="628" t="s">
        <v>697</v>
      </c>
      <c r="K222" s="618" t="s">
        <v>81</v>
      </c>
    </row>
    <row r="223" spans="1:13" s="129" customFormat="1" ht="15.75" outlineLevel="3" x14ac:dyDescent="0.25">
      <c r="A223" s="480"/>
      <c r="B223" s="757"/>
      <c r="C223" s="480"/>
      <c r="D223" s="56">
        <v>2014</v>
      </c>
      <c r="E223" s="250">
        <f t="shared" si="32"/>
        <v>898.2</v>
      </c>
      <c r="F223" s="250">
        <v>898.2</v>
      </c>
      <c r="G223" s="250">
        <v>0</v>
      </c>
      <c r="H223" s="250">
        <v>0</v>
      </c>
      <c r="I223" s="250">
        <v>0</v>
      </c>
      <c r="J223" s="629"/>
      <c r="K223" s="620"/>
      <c r="L223" s="73"/>
    </row>
    <row r="224" spans="1:13" s="129" customFormat="1" ht="15.75" outlineLevel="3" x14ac:dyDescent="0.25">
      <c r="A224" s="480"/>
      <c r="B224" s="757"/>
      <c r="C224" s="480"/>
      <c r="D224" s="56">
        <v>2015</v>
      </c>
      <c r="E224" s="250">
        <f t="shared" si="32"/>
        <v>2100</v>
      </c>
      <c r="F224" s="250">
        <v>2100</v>
      </c>
      <c r="G224" s="250">
        <v>0</v>
      </c>
      <c r="H224" s="250">
        <v>0</v>
      </c>
      <c r="I224" s="250">
        <v>0</v>
      </c>
      <c r="J224" s="830"/>
      <c r="K224" s="620"/>
    </row>
    <row r="225" spans="1:13" s="129" customFormat="1" ht="15.75" outlineLevel="3" x14ac:dyDescent="0.25">
      <c r="A225" s="479" t="s">
        <v>500</v>
      </c>
      <c r="B225" s="756" t="s">
        <v>614</v>
      </c>
      <c r="C225" s="912" t="s">
        <v>168</v>
      </c>
      <c r="D225" s="70" t="s">
        <v>23</v>
      </c>
      <c r="E225" s="77">
        <f>SUM(F225:I225)</f>
        <v>145655</v>
      </c>
      <c r="F225" s="77">
        <f>SUM(F226:F227)</f>
        <v>145655</v>
      </c>
      <c r="G225" s="77">
        <f>SUM(G226:G227)</f>
        <v>0</v>
      </c>
      <c r="H225" s="77">
        <f>SUM(H226:H227)</f>
        <v>0</v>
      </c>
      <c r="I225" s="77">
        <f>SUM(I226:I227)</f>
        <v>0</v>
      </c>
      <c r="J225" s="628" t="s">
        <v>515</v>
      </c>
      <c r="K225" s="618" t="s">
        <v>109</v>
      </c>
    </row>
    <row r="226" spans="1:13" s="129" customFormat="1" ht="15.75" outlineLevel="3" x14ac:dyDescent="0.25">
      <c r="A226" s="480"/>
      <c r="B226" s="757"/>
      <c r="C226" s="913"/>
      <c r="D226" s="56">
        <v>2014</v>
      </c>
      <c r="E226" s="250">
        <f t="shared" si="32"/>
        <v>72721.399999999994</v>
      </c>
      <c r="F226" s="250">
        <v>72721.399999999994</v>
      </c>
      <c r="G226" s="250">
        <v>0</v>
      </c>
      <c r="H226" s="250">
        <v>0</v>
      </c>
      <c r="I226" s="250">
        <v>0</v>
      </c>
      <c r="J226" s="629"/>
      <c r="K226" s="620"/>
    </row>
    <row r="227" spans="1:13" s="129" customFormat="1" ht="23.25" customHeight="1" outlineLevel="3" x14ac:dyDescent="0.25">
      <c r="A227" s="480"/>
      <c r="B227" s="757"/>
      <c r="C227" s="913"/>
      <c r="D227" s="56">
        <v>2015</v>
      </c>
      <c r="E227" s="250">
        <f t="shared" si="32"/>
        <v>72933.600000000006</v>
      </c>
      <c r="F227" s="250">
        <v>72933.600000000006</v>
      </c>
      <c r="G227" s="250">
        <v>0</v>
      </c>
      <c r="H227" s="250">
        <v>0</v>
      </c>
      <c r="I227" s="250">
        <v>0</v>
      </c>
      <c r="J227" s="830"/>
      <c r="K227" s="620"/>
      <c r="M227" s="61"/>
    </row>
    <row r="228" spans="1:13" s="129" customFormat="1" ht="15.75" outlineLevel="3" x14ac:dyDescent="0.25">
      <c r="A228" s="580" t="s">
        <v>501</v>
      </c>
      <c r="B228" s="756" t="s">
        <v>615</v>
      </c>
      <c r="C228" s="479" t="s">
        <v>168</v>
      </c>
      <c r="D228" s="70" t="s">
        <v>23</v>
      </c>
      <c r="E228" s="77">
        <f>SUM(F228:I228)</f>
        <v>6003.7000000000007</v>
      </c>
      <c r="F228" s="77">
        <f>SUM(F229:F230)</f>
        <v>6003.7000000000007</v>
      </c>
      <c r="G228" s="77">
        <f>SUM(G229:G230)</f>
        <v>0</v>
      </c>
      <c r="H228" s="77">
        <f>SUM(H229:H230)</f>
        <v>0</v>
      </c>
      <c r="I228" s="77">
        <f>SUM(I229:I230)</f>
        <v>0</v>
      </c>
      <c r="J228" s="628" t="s">
        <v>583</v>
      </c>
      <c r="K228" s="618" t="s">
        <v>109</v>
      </c>
    </row>
    <row r="229" spans="1:13" s="129" customFormat="1" ht="15.75" outlineLevel="3" x14ac:dyDescent="0.25">
      <c r="A229" s="581"/>
      <c r="B229" s="757"/>
      <c r="C229" s="480"/>
      <c r="D229" s="56">
        <v>2014</v>
      </c>
      <c r="E229" s="250">
        <f t="shared" si="32"/>
        <v>3925.3</v>
      </c>
      <c r="F229" s="250">
        <v>3925.3</v>
      </c>
      <c r="G229" s="250">
        <v>0</v>
      </c>
      <c r="H229" s="250">
        <v>0</v>
      </c>
      <c r="I229" s="250">
        <v>0</v>
      </c>
      <c r="J229" s="629"/>
      <c r="K229" s="620"/>
      <c r="L229" s="73"/>
    </row>
    <row r="230" spans="1:13" s="129" customFormat="1" ht="39" customHeight="1" outlineLevel="3" x14ac:dyDescent="0.25">
      <c r="A230" s="581"/>
      <c r="B230" s="757"/>
      <c r="C230" s="480"/>
      <c r="D230" s="56">
        <v>2015</v>
      </c>
      <c r="E230" s="250">
        <f t="shared" si="32"/>
        <v>2078.4</v>
      </c>
      <c r="F230" s="250">
        <v>2078.4</v>
      </c>
      <c r="G230" s="250">
        <v>0</v>
      </c>
      <c r="H230" s="250">
        <v>0</v>
      </c>
      <c r="I230" s="250">
        <v>0</v>
      </c>
      <c r="J230" s="830"/>
      <c r="K230" s="620"/>
      <c r="M230" s="325"/>
    </row>
    <row r="231" spans="1:13" s="129" customFormat="1" ht="15.75" outlineLevel="3" x14ac:dyDescent="0.25">
      <c r="A231" s="479" t="s">
        <v>502</v>
      </c>
      <c r="B231" s="756" t="s">
        <v>616</v>
      </c>
      <c r="C231" s="479" t="s">
        <v>168</v>
      </c>
      <c r="D231" s="70" t="s">
        <v>23</v>
      </c>
      <c r="E231" s="77">
        <f>SUM(F231:I231)</f>
        <v>1889.1</v>
      </c>
      <c r="F231" s="77">
        <f>SUM(F232:F233)</f>
        <v>1889.1</v>
      </c>
      <c r="G231" s="77">
        <f>SUM(G232:G233)</f>
        <v>0</v>
      </c>
      <c r="H231" s="77">
        <f>SUM(H232:H233)</f>
        <v>0</v>
      </c>
      <c r="I231" s="77">
        <f>SUM(I232:I233)</f>
        <v>0</v>
      </c>
      <c r="J231" s="628" t="s">
        <v>408</v>
      </c>
      <c r="K231" s="618" t="s">
        <v>109</v>
      </c>
    </row>
    <row r="232" spans="1:13" s="129" customFormat="1" ht="15.75" outlineLevel="3" x14ac:dyDescent="0.25">
      <c r="A232" s="480"/>
      <c r="B232" s="757"/>
      <c r="C232" s="480"/>
      <c r="D232" s="56">
        <v>2014</v>
      </c>
      <c r="E232" s="250">
        <f t="shared" si="32"/>
        <v>815.9</v>
      </c>
      <c r="F232" s="250">
        <v>815.9</v>
      </c>
      <c r="G232" s="250">
        <v>0</v>
      </c>
      <c r="H232" s="250">
        <v>0</v>
      </c>
      <c r="I232" s="250">
        <v>0</v>
      </c>
      <c r="J232" s="629"/>
      <c r="K232" s="620"/>
      <c r="L232" s="73"/>
    </row>
    <row r="233" spans="1:13" s="129" customFormat="1" ht="44.25" customHeight="1" outlineLevel="3" x14ac:dyDescent="0.25">
      <c r="A233" s="480"/>
      <c r="B233" s="757"/>
      <c r="C233" s="480"/>
      <c r="D233" s="56">
        <v>2015</v>
      </c>
      <c r="E233" s="250">
        <f t="shared" si="32"/>
        <v>1073.2</v>
      </c>
      <c r="F233" s="250">
        <v>1073.2</v>
      </c>
      <c r="G233" s="250">
        <v>0</v>
      </c>
      <c r="H233" s="250">
        <v>0</v>
      </c>
      <c r="I233" s="250">
        <v>0</v>
      </c>
      <c r="J233" s="830"/>
      <c r="K233" s="620"/>
      <c r="L233" s="178"/>
    </row>
    <row r="234" spans="1:13" s="129" customFormat="1" ht="33.75" customHeight="1" outlineLevel="3" x14ac:dyDescent="0.25">
      <c r="A234" s="479" t="s">
        <v>503</v>
      </c>
      <c r="B234" s="756" t="s">
        <v>617</v>
      </c>
      <c r="C234" s="479" t="s">
        <v>168</v>
      </c>
      <c r="D234" s="70" t="s">
        <v>23</v>
      </c>
      <c r="E234" s="77">
        <f>SUM(F234:I234)</f>
        <v>106.1</v>
      </c>
      <c r="F234" s="77">
        <f>SUM(F235:F236)</f>
        <v>106.1</v>
      </c>
      <c r="G234" s="77">
        <f>SUM(G235:G236)</f>
        <v>0</v>
      </c>
      <c r="H234" s="77">
        <f>SUM(H235:H236)</f>
        <v>0</v>
      </c>
      <c r="I234" s="77">
        <f>SUM(I235:I236)</f>
        <v>0</v>
      </c>
      <c r="J234" s="628" t="s">
        <v>591</v>
      </c>
      <c r="K234" s="618" t="s">
        <v>109</v>
      </c>
    </row>
    <row r="235" spans="1:13" s="129" customFormat="1" ht="42" customHeight="1" outlineLevel="3" x14ac:dyDescent="0.25">
      <c r="A235" s="480"/>
      <c r="B235" s="757"/>
      <c r="C235" s="480"/>
      <c r="D235" s="239">
        <v>2014</v>
      </c>
      <c r="E235" s="250">
        <f t="shared" si="32"/>
        <v>82.7</v>
      </c>
      <c r="F235" s="250">
        <v>82.7</v>
      </c>
      <c r="G235" s="250">
        <v>0</v>
      </c>
      <c r="H235" s="250">
        <v>0</v>
      </c>
      <c r="I235" s="250">
        <v>0</v>
      </c>
      <c r="J235" s="629"/>
      <c r="K235" s="620"/>
    </row>
    <row r="236" spans="1:13" s="129" customFormat="1" ht="57" customHeight="1" outlineLevel="3" x14ac:dyDescent="0.25">
      <c r="A236" s="480"/>
      <c r="B236" s="757"/>
      <c r="C236" s="480"/>
      <c r="D236" s="239">
        <v>2015</v>
      </c>
      <c r="E236" s="250">
        <f t="shared" si="32"/>
        <v>23.4</v>
      </c>
      <c r="F236" s="250">
        <v>23.4</v>
      </c>
      <c r="G236" s="250">
        <v>0</v>
      </c>
      <c r="H236" s="250">
        <v>0</v>
      </c>
      <c r="I236" s="250">
        <v>0</v>
      </c>
      <c r="J236" s="830"/>
      <c r="K236" s="535"/>
    </row>
    <row r="237" spans="1:13" s="129" customFormat="1" ht="55.5" customHeight="1" outlineLevel="3" x14ac:dyDescent="0.25">
      <c r="A237" s="479" t="s">
        <v>504</v>
      </c>
      <c r="B237" s="756" t="s">
        <v>618</v>
      </c>
      <c r="C237" s="479" t="s">
        <v>168</v>
      </c>
      <c r="D237" s="70" t="s">
        <v>23</v>
      </c>
      <c r="E237" s="77">
        <f t="shared" ref="E237:E239" si="33">SUM(F237:I237)</f>
        <v>2612.1999999999998</v>
      </c>
      <c r="F237" s="77">
        <f>SUM(F238:F239)</f>
        <v>2612.1999999999998</v>
      </c>
      <c r="G237" s="77">
        <f>SUM(G238:G239)</f>
        <v>0</v>
      </c>
      <c r="H237" s="77">
        <f>SUM(H238:H239)</f>
        <v>0</v>
      </c>
      <c r="I237" s="77">
        <f>SUM(I238:I239)</f>
        <v>0</v>
      </c>
      <c r="J237" s="628" t="s">
        <v>409</v>
      </c>
      <c r="K237" s="618" t="s">
        <v>109</v>
      </c>
    </row>
    <row r="238" spans="1:13" s="129" customFormat="1" ht="46.5" customHeight="1" outlineLevel="3" x14ac:dyDescent="0.25">
      <c r="A238" s="480"/>
      <c r="B238" s="757"/>
      <c r="C238" s="480"/>
      <c r="D238" s="56">
        <v>2014</v>
      </c>
      <c r="E238" s="250">
        <f t="shared" si="33"/>
        <v>1532.2</v>
      </c>
      <c r="F238" s="250">
        <v>1532.2</v>
      </c>
      <c r="G238" s="250">
        <v>0</v>
      </c>
      <c r="H238" s="250">
        <v>0</v>
      </c>
      <c r="I238" s="250">
        <v>0</v>
      </c>
      <c r="J238" s="629"/>
      <c r="K238" s="620"/>
    </row>
    <row r="239" spans="1:13" s="129" customFormat="1" ht="68.25" customHeight="1" outlineLevel="3" x14ac:dyDescent="0.25">
      <c r="A239" s="480"/>
      <c r="B239" s="757"/>
      <c r="C239" s="480"/>
      <c r="D239" s="56">
        <v>2015</v>
      </c>
      <c r="E239" s="250">
        <f t="shared" si="33"/>
        <v>1080</v>
      </c>
      <c r="F239" s="250">
        <v>1080</v>
      </c>
      <c r="G239" s="250">
        <v>0</v>
      </c>
      <c r="H239" s="250">
        <v>0</v>
      </c>
      <c r="I239" s="250">
        <v>0</v>
      </c>
      <c r="J239" s="830"/>
      <c r="K239" s="620"/>
    </row>
    <row r="240" spans="1:13" s="129" customFormat="1" ht="38.25" customHeight="1" outlineLevel="3" x14ac:dyDescent="0.25">
      <c r="A240" s="479" t="s">
        <v>505</v>
      </c>
      <c r="B240" s="756" t="s">
        <v>619</v>
      </c>
      <c r="C240" s="479" t="s">
        <v>169</v>
      </c>
      <c r="D240" s="70" t="s">
        <v>23</v>
      </c>
      <c r="E240" s="77">
        <f>SUM(F240:I240)</f>
        <v>495433.5</v>
      </c>
      <c r="F240" s="77">
        <f>SUM(F241:F245)</f>
        <v>495433.5</v>
      </c>
      <c r="G240" s="77">
        <f>SUM(G241:G245)</f>
        <v>0</v>
      </c>
      <c r="H240" s="77">
        <f>SUM(H241:H245)</f>
        <v>0</v>
      </c>
      <c r="I240" s="77">
        <f>SUM(I241:I245)</f>
        <v>0</v>
      </c>
      <c r="J240" s="628" t="s">
        <v>499</v>
      </c>
      <c r="K240" s="618" t="s">
        <v>81</v>
      </c>
      <c r="L240" s="257"/>
    </row>
    <row r="241" spans="1:12" s="129" customFormat="1" ht="15.75" customHeight="1" outlineLevel="3" x14ac:dyDescent="0.25">
      <c r="A241" s="480"/>
      <c r="B241" s="757"/>
      <c r="C241" s="480"/>
      <c r="D241" s="56">
        <v>2016</v>
      </c>
      <c r="E241" s="250">
        <f t="shared" ref="E241:E245" si="34">SUM(F241:I241)</f>
        <v>94339.8</v>
      </c>
      <c r="F241" s="250">
        <v>94339.8</v>
      </c>
      <c r="G241" s="250">
        <v>0</v>
      </c>
      <c r="H241" s="250">
        <v>0</v>
      </c>
      <c r="I241" s="250">
        <v>0</v>
      </c>
      <c r="J241" s="831"/>
      <c r="K241" s="620"/>
    </row>
    <row r="242" spans="1:12" s="129" customFormat="1" ht="15.75" customHeight="1" outlineLevel="3" x14ac:dyDescent="0.25">
      <c r="A242" s="480"/>
      <c r="B242" s="757"/>
      <c r="C242" s="480"/>
      <c r="D242" s="56">
        <v>2017</v>
      </c>
      <c r="E242" s="250">
        <f t="shared" si="34"/>
        <v>98819.5</v>
      </c>
      <c r="F242" s="250">
        <v>98819.5</v>
      </c>
      <c r="G242" s="250">
        <v>0</v>
      </c>
      <c r="H242" s="250">
        <v>0</v>
      </c>
      <c r="I242" s="250">
        <v>0</v>
      </c>
      <c r="J242" s="831"/>
      <c r="K242" s="620"/>
    </row>
    <row r="243" spans="1:12" s="129" customFormat="1" ht="15.75" customHeight="1" outlineLevel="3" x14ac:dyDescent="0.25">
      <c r="A243" s="480"/>
      <c r="B243" s="757"/>
      <c r="C243" s="480"/>
      <c r="D243" s="56">
        <v>2018</v>
      </c>
      <c r="E243" s="250">
        <f t="shared" si="34"/>
        <v>98819.5</v>
      </c>
      <c r="F243" s="250">
        <v>98819.5</v>
      </c>
      <c r="G243" s="250">
        <v>0</v>
      </c>
      <c r="H243" s="250">
        <v>0</v>
      </c>
      <c r="I243" s="250">
        <v>0</v>
      </c>
      <c r="J243" s="831"/>
      <c r="K243" s="620"/>
    </row>
    <row r="244" spans="1:12" s="129" customFormat="1" ht="15.75" customHeight="1" outlineLevel="3" x14ac:dyDescent="0.25">
      <c r="A244" s="480"/>
      <c r="B244" s="757"/>
      <c r="C244" s="480"/>
      <c r="D244" s="56">
        <v>2019</v>
      </c>
      <c r="E244" s="250">
        <f t="shared" si="34"/>
        <v>99970.7</v>
      </c>
      <c r="F244" s="250">
        <v>99970.7</v>
      </c>
      <c r="G244" s="250">
        <v>0</v>
      </c>
      <c r="H244" s="250">
        <v>0</v>
      </c>
      <c r="I244" s="250">
        <v>0</v>
      </c>
      <c r="J244" s="831"/>
      <c r="K244" s="620"/>
    </row>
    <row r="245" spans="1:12" s="129" customFormat="1" ht="15.75" customHeight="1" outlineLevel="3" x14ac:dyDescent="0.25">
      <c r="A245" s="481"/>
      <c r="B245" s="758"/>
      <c r="C245" s="481"/>
      <c r="D245" s="56">
        <v>2020</v>
      </c>
      <c r="E245" s="250">
        <f t="shared" si="34"/>
        <v>103484</v>
      </c>
      <c r="F245" s="250">
        <v>103484</v>
      </c>
      <c r="G245" s="250">
        <v>0</v>
      </c>
      <c r="H245" s="250">
        <v>0</v>
      </c>
      <c r="I245" s="250">
        <v>0</v>
      </c>
      <c r="J245" s="832"/>
      <c r="K245" s="619"/>
    </row>
    <row r="246" spans="1:12" s="129" customFormat="1" ht="16.5" customHeight="1" outlineLevel="3" x14ac:dyDescent="0.25">
      <c r="A246" s="479" t="s">
        <v>506</v>
      </c>
      <c r="B246" s="756" t="s">
        <v>620</v>
      </c>
      <c r="C246" s="479" t="s">
        <v>169</v>
      </c>
      <c r="D246" s="70" t="s">
        <v>23</v>
      </c>
      <c r="E246" s="77">
        <f>SUM(F246:I246)</f>
        <v>19948.099999999999</v>
      </c>
      <c r="F246" s="77">
        <f>SUM(F247:F251)</f>
        <v>19948.099999999999</v>
      </c>
      <c r="G246" s="77">
        <f>SUM(G247:G251)</f>
        <v>0</v>
      </c>
      <c r="H246" s="77">
        <f>SUM(H247:H251)</f>
        <v>0</v>
      </c>
      <c r="I246" s="77">
        <f>SUM(I247:I251)</f>
        <v>0</v>
      </c>
      <c r="J246" s="646" t="s">
        <v>695</v>
      </c>
      <c r="K246" s="618" t="s">
        <v>109</v>
      </c>
    </row>
    <row r="247" spans="1:12" s="129" customFormat="1" ht="16.5" customHeight="1" outlineLevel="3" x14ac:dyDescent="0.25">
      <c r="A247" s="480"/>
      <c r="B247" s="757"/>
      <c r="C247" s="480"/>
      <c r="D247" s="56">
        <v>2016</v>
      </c>
      <c r="E247" s="250">
        <f t="shared" ref="E247:E251" si="35">SUM(F247:I247)</f>
        <v>7318.9</v>
      </c>
      <c r="F247" s="250">
        <v>7318.9</v>
      </c>
      <c r="G247" s="250">
        <v>0</v>
      </c>
      <c r="H247" s="250">
        <v>0</v>
      </c>
      <c r="I247" s="250">
        <v>0</v>
      </c>
      <c r="J247" s="836"/>
      <c r="K247" s="620"/>
    </row>
    <row r="248" spans="1:12" s="129" customFormat="1" ht="16.5" customHeight="1" outlineLevel="3" x14ac:dyDescent="0.25">
      <c r="A248" s="599"/>
      <c r="B248" s="757"/>
      <c r="C248" s="480"/>
      <c r="D248" s="56">
        <v>2017</v>
      </c>
      <c r="E248" s="250">
        <f t="shared" si="35"/>
        <v>2818.9</v>
      </c>
      <c r="F248" s="250">
        <v>2818.9</v>
      </c>
      <c r="G248" s="250">
        <v>0</v>
      </c>
      <c r="H248" s="250">
        <v>0</v>
      </c>
      <c r="I248" s="250">
        <v>0</v>
      </c>
      <c r="J248" s="836"/>
      <c r="K248" s="620"/>
    </row>
    <row r="249" spans="1:12" s="129" customFormat="1" ht="16.5" customHeight="1" outlineLevel="3" x14ac:dyDescent="0.25">
      <c r="A249" s="480"/>
      <c r="B249" s="757"/>
      <c r="C249" s="480"/>
      <c r="D249" s="56">
        <v>2018</v>
      </c>
      <c r="E249" s="250">
        <f t="shared" si="35"/>
        <v>2818.9</v>
      </c>
      <c r="F249" s="250">
        <v>2818.9</v>
      </c>
      <c r="G249" s="250">
        <v>0</v>
      </c>
      <c r="H249" s="250">
        <v>0</v>
      </c>
      <c r="I249" s="250">
        <v>0</v>
      </c>
      <c r="J249" s="836"/>
      <c r="K249" s="620"/>
    </row>
    <row r="250" spans="1:12" s="129" customFormat="1" ht="16.5" customHeight="1" outlineLevel="3" x14ac:dyDescent="0.25">
      <c r="A250" s="480"/>
      <c r="B250" s="757"/>
      <c r="C250" s="480"/>
      <c r="D250" s="56">
        <v>2019</v>
      </c>
      <c r="E250" s="250">
        <f t="shared" si="35"/>
        <v>3495.7</v>
      </c>
      <c r="F250" s="250">
        <v>3495.7</v>
      </c>
      <c r="G250" s="250">
        <v>0</v>
      </c>
      <c r="H250" s="250">
        <v>0</v>
      </c>
      <c r="I250" s="250">
        <v>0</v>
      </c>
      <c r="J250" s="836"/>
      <c r="K250" s="620"/>
    </row>
    <row r="251" spans="1:12" s="129" customFormat="1" ht="16.5" customHeight="1" outlineLevel="3" x14ac:dyDescent="0.25">
      <c r="A251" s="481"/>
      <c r="B251" s="758"/>
      <c r="C251" s="481"/>
      <c r="D251" s="56">
        <v>2020</v>
      </c>
      <c r="E251" s="250">
        <f t="shared" si="35"/>
        <v>3495.7</v>
      </c>
      <c r="F251" s="250">
        <v>3495.7</v>
      </c>
      <c r="G251" s="250">
        <v>0</v>
      </c>
      <c r="H251" s="250">
        <v>0</v>
      </c>
      <c r="I251" s="250">
        <v>0</v>
      </c>
      <c r="J251" s="647"/>
      <c r="K251" s="619"/>
    </row>
    <row r="252" spans="1:12" s="129" customFormat="1" ht="21" customHeight="1" outlineLevel="3" x14ac:dyDescent="0.25">
      <c r="A252" s="479" t="s">
        <v>507</v>
      </c>
      <c r="B252" s="756" t="s">
        <v>621</v>
      </c>
      <c r="C252" s="479" t="s">
        <v>169</v>
      </c>
      <c r="D252" s="70" t="s">
        <v>23</v>
      </c>
      <c r="E252" s="77">
        <f>SUM(F252:I252)</f>
        <v>10500</v>
      </c>
      <c r="F252" s="77">
        <f>SUM(F253:F257)</f>
        <v>10500</v>
      </c>
      <c r="G252" s="77">
        <f>SUM(G253:G257)</f>
        <v>0</v>
      </c>
      <c r="H252" s="77">
        <f>SUM(H253:H257)</f>
        <v>0</v>
      </c>
      <c r="I252" s="77">
        <f>SUM(I253:I257)</f>
        <v>0</v>
      </c>
      <c r="J252" s="628" t="s">
        <v>694</v>
      </c>
      <c r="K252" s="618" t="s">
        <v>109</v>
      </c>
      <c r="L252" s="257"/>
    </row>
    <row r="253" spans="1:12" s="129" customFormat="1" ht="15.75" customHeight="1" outlineLevel="3" x14ac:dyDescent="0.25">
      <c r="A253" s="480"/>
      <c r="B253" s="757"/>
      <c r="C253" s="480"/>
      <c r="D253" s="56">
        <v>2016</v>
      </c>
      <c r="E253" s="250">
        <f t="shared" ref="E253:E257" si="36">SUM(F253:I253)</f>
        <v>2100</v>
      </c>
      <c r="F253" s="250">
        <v>2100</v>
      </c>
      <c r="G253" s="309">
        <v>0</v>
      </c>
      <c r="H253" s="309">
        <v>0</v>
      </c>
      <c r="I253" s="309">
        <v>0</v>
      </c>
      <c r="J253" s="831"/>
      <c r="K253" s="620"/>
    </row>
    <row r="254" spans="1:12" s="129" customFormat="1" ht="15.75" customHeight="1" outlineLevel="3" x14ac:dyDescent="0.25">
      <c r="A254" s="480"/>
      <c r="B254" s="757"/>
      <c r="C254" s="480"/>
      <c r="D254" s="56">
        <v>2017</v>
      </c>
      <c r="E254" s="250">
        <f t="shared" si="36"/>
        <v>2100</v>
      </c>
      <c r="F254" s="250">
        <v>2100</v>
      </c>
      <c r="G254" s="309">
        <v>0</v>
      </c>
      <c r="H254" s="309">
        <v>0</v>
      </c>
      <c r="I254" s="309">
        <v>0</v>
      </c>
      <c r="J254" s="831"/>
      <c r="K254" s="620"/>
    </row>
    <row r="255" spans="1:12" s="129" customFormat="1" ht="15.75" customHeight="1" outlineLevel="3" x14ac:dyDescent="0.25">
      <c r="A255" s="480"/>
      <c r="B255" s="757"/>
      <c r="C255" s="480"/>
      <c r="D255" s="56">
        <v>2018</v>
      </c>
      <c r="E255" s="250">
        <f t="shared" si="36"/>
        <v>2100</v>
      </c>
      <c r="F255" s="250">
        <v>2100</v>
      </c>
      <c r="G255" s="309">
        <v>0</v>
      </c>
      <c r="H255" s="309">
        <v>0</v>
      </c>
      <c r="I255" s="309">
        <v>0</v>
      </c>
      <c r="J255" s="831"/>
      <c r="K255" s="620"/>
    </row>
    <row r="256" spans="1:12" s="129" customFormat="1" ht="15.75" customHeight="1" outlineLevel="3" x14ac:dyDescent="0.25">
      <c r="A256" s="480"/>
      <c r="B256" s="757"/>
      <c r="C256" s="480"/>
      <c r="D256" s="56">
        <v>2019</v>
      </c>
      <c r="E256" s="250">
        <f t="shared" si="36"/>
        <v>2100</v>
      </c>
      <c r="F256" s="250">
        <v>2100</v>
      </c>
      <c r="G256" s="309">
        <v>0</v>
      </c>
      <c r="H256" s="309">
        <v>0</v>
      </c>
      <c r="I256" s="309">
        <v>0</v>
      </c>
      <c r="J256" s="831"/>
      <c r="K256" s="620"/>
    </row>
    <row r="257" spans="1:15" s="129" customFormat="1" ht="15.75" customHeight="1" outlineLevel="3" x14ac:dyDescent="0.25">
      <c r="A257" s="481"/>
      <c r="B257" s="758"/>
      <c r="C257" s="481"/>
      <c r="D257" s="56">
        <v>2020</v>
      </c>
      <c r="E257" s="250">
        <f t="shared" si="36"/>
        <v>2100</v>
      </c>
      <c r="F257" s="250">
        <v>2100</v>
      </c>
      <c r="G257" s="309">
        <v>0</v>
      </c>
      <c r="H257" s="309">
        <v>0</v>
      </c>
      <c r="I257" s="309">
        <v>0</v>
      </c>
      <c r="J257" s="832"/>
      <c r="K257" s="619"/>
    </row>
    <row r="258" spans="1:15" ht="15.75" outlineLevel="1" x14ac:dyDescent="0.25">
      <c r="A258" s="604" t="s">
        <v>129</v>
      </c>
      <c r="B258" s="874" t="s">
        <v>542</v>
      </c>
      <c r="C258" s="604" t="s">
        <v>126</v>
      </c>
      <c r="D258" s="279" t="s">
        <v>23</v>
      </c>
      <c r="E258" s="280">
        <f t="shared" ref="E258" si="37">SUM(F258:I258)</f>
        <v>551622.5808</v>
      </c>
      <c r="F258" s="280">
        <f>SUM(F259:F265)</f>
        <v>551622.5808</v>
      </c>
      <c r="G258" s="280">
        <f>SUM(G259:G265)</f>
        <v>0</v>
      </c>
      <c r="H258" s="280">
        <f>SUM(H259:H265)</f>
        <v>0</v>
      </c>
      <c r="I258" s="280">
        <f>SUM(I259:I265)</f>
        <v>0</v>
      </c>
      <c r="J258" s="703" t="s">
        <v>541</v>
      </c>
      <c r="K258" s="622" t="s">
        <v>80</v>
      </c>
      <c r="L258" s="129"/>
    </row>
    <row r="259" spans="1:15" ht="15.75" outlineLevel="2" x14ac:dyDescent="0.25">
      <c r="A259" s="605"/>
      <c r="B259" s="875"/>
      <c r="C259" s="605"/>
      <c r="D259" s="281">
        <v>2014</v>
      </c>
      <c r="E259" s="282">
        <f t="shared" ref="E259:E311" si="38">SUM(F259:I259)</f>
        <v>69859.780799999993</v>
      </c>
      <c r="F259" s="282">
        <f t="shared" ref="F259:F265" si="39">F267</f>
        <v>69859.780799999993</v>
      </c>
      <c r="G259" s="282">
        <f t="shared" ref="G259:I259" si="40">G267</f>
        <v>0</v>
      </c>
      <c r="H259" s="282">
        <f t="shared" si="40"/>
        <v>0</v>
      </c>
      <c r="I259" s="282">
        <f t="shared" si="40"/>
        <v>0</v>
      </c>
      <c r="J259" s="704"/>
      <c r="K259" s="623"/>
      <c r="L259" s="129"/>
    </row>
    <row r="260" spans="1:15" ht="15.75" outlineLevel="2" x14ac:dyDescent="0.25">
      <c r="A260" s="605"/>
      <c r="B260" s="875"/>
      <c r="C260" s="605"/>
      <c r="D260" s="281">
        <v>2015</v>
      </c>
      <c r="E260" s="282">
        <f t="shared" si="38"/>
        <v>66048.200000000012</v>
      </c>
      <c r="F260" s="282">
        <f t="shared" si="39"/>
        <v>66048.200000000012</v>
      </c>
      <c r="G260" s="282">
        <f t="shared" ref="G260:I260" si="41">G268</f>
        <v>0</v>
      </c>
      <c r="H260" s="282">
        <f t="shared" si="41"/>
        <v>0</v>
      </c>
      <c r="I260" s="282">
        <f t="shared" si="41"/>
        <v>0</v>
      </c>
      <c r="J260" s="704"/>
      <c r="K260" s="623"/>
      <c r="L260" s="129"/>
      <c r="M260" s="63"/>
    </row>
    <row r="261" spans="1:15" ht="15.75" outlineLevel="2" x14ac:dyDescent="0.25">
      <c r="A261" s="605"/>
      <c r="B261" s="875"/>
      <c r="C261" s="605"/>
      <c r="D261" s="281">
        <v>2016</v>
      </c>
      <c r="E261" s="282">
        <f t="shared" si="38"/>
        <v>77637.600000000006</v>
      </c>
      <c r="F261" s="282">
        <f t="shared" si="39"/>
        <v>77637.600000000006</v>
      </c>
      <c r="G261" s="282">
        <f t="shared" ref="G261:I265" si="42">G269</f>
        <v>0</v>
      </c>
      <c r="H261" s="282">
        <f t="shared" si="42"/>
        <v>0</v>
      </c>
      <c r="I261" s="282">
        <f t="shared" si="42"/>
        <v>0</v>
      </c>
      <c r="J261" s="704"/>
      <c r="K261" s="623"/>
      <c r="L261" s="129"/>
    </row>
    <row r="262" spans="1:15" ht="15.75" outlineLevel="2" x14ac:dyDescent="0.25">
      <c r="A262" s="605"/>
      <c r="B262" s="875"/>
      <c r="C262" s="605"/>
      <c r="D262" s="281">
        <v>2017</v>
      </c>
      <c r="E262" s="282">
        <f t="shared" si="38"/>
        <v>78993.2</v>
      </c>
      <c r="F262" s="282">
        <f t="shared" si="39"/>
        <v>78993.2</v>
      </c>
      <c r="G262" s="282">
        <f t="shared" si="42"/>
        <v>0</v>
      </c>
      <c r="H262" s="282">
        <f t="shared" si="42"/>
        <v>0</v>
      </c>
      <c r="I262" s="282">
        <f t="shared" si="42"/>
        <v>0</v>
      </c>
      <c r="J262" s="704"/>
      <c r="K262" s="623"/>
      <c r="L262" s="129"/>
    </row>
    <row r="263" spans="1:15" ht="15.75" outlineLevel="2" x14ac:dyDescent="0.25">
      <c r="A263" s="605"/>
      <c r="B263" s="875"/>
      <c r="C263" s="605"/>
      <c r="D263" s="281">
        <v>2018</v>
      </c>
      <c r="E263" s="282">
        <f t="shared" si="38"/>
        <v>78740.2</v>
      </c>
      <c r="F263" s="282">
        <f t="shared" si="39"/>
        <v>78740.2</v>
      </c>
      <c r="G263" s="282">
        <f t="shared" si="42"/>
        <v>0</v>
      </c>
      <c r="H263" s="282">
        <f t="shared" si="42"/>
        <v>0</v>
      </c>
      <c r="I263" s="282">
        <f t="shared" si="42"/>
        <v>0</v>
      </c>
      <c r="J263" s="704"/>
      <c r="K263" s="623"/>
      <c r="L263" s="129"/>
    </row>
    <row r="264" spans="1:15" ht="15.75" outlineLevel="2" x14ac:dyDescent="0.25">
      <c r="A264" s="605"/>
      <c r="B264" s="875"/>
      <c r="C264" s="605"/>
      <c r="D264" s="281">
        <v>2019</v>
      </c>
      <c r="E264" s="282">
        <f t="shared" si="38"/>
        <v>88040.299999999988</v>
      </c>
      <c r="F264" s="282">
        <f t="shared" si="39"/>
        <v>88040.299999999988</v>
      </c>
      <c r="G264" s="282">
        <f t="shared" si="42"/>
        <v>0</v>
      </c>
      <c r="H264" s="282">
        <f t="shared" si="42"/>
        <v>0</v>
      </c>
      <c r="I264" s="282">
        <f t="shared" si="42"/>
        <v>0</v>
      </c>
      <c r="J264" s="704"/>
      <c r="K264" s="623"/>
      <c r="L264" s="129"/>
    </row>
    <row r="265" spans="1:15" ht="15.75" outlineLevel="2" x14ac:dyDescent="0.25">
      <c r="A265" s="842"/>
      <c r="B265" s="876"/>
      <c r="C265" s="842"/>
      <c r="D265" s="281">
        <v>2020</v>
      </c>
      <c r="E265" s="282">
        <f t="shared" si="38"/>
        <v>92303.3</v>
      </c>
      <c r="F265" s="282">
        <f t="shared" si="39"/>
        <v>92303.3</v>
      </c>
      <c r="G265" s="282">
        <f t="shared" si="42"/>
        <v>0</v>
      </c>
      <c r="H265" s="282">
        <f t="shared" si="42"/>
        <v>0</v>
      </c>
      <c r="I265" s="282">
        <f t="shared" si="42"/>
        <v>0</v>
      </c>
      <c r="J265" s="705"/>
      <c r="K265" s="838"/>
      <c r="L265" s="129"/>
    </row>
    <row r="266" spans="1:15" ht="15.75" customHeight="1" outlineLevel="2" x14ac:dyDescent="0.25">
      <c r="A266" s="611" t="s">
        <v>188</v>
      </c>
      <c r="B266" s="706" t="s">
        <v>687</v>
      </c>
      <c r="C266" s="611" t="s">
        <v>126</v>
      </c>
      <c r="D266" s="272" t="s">
        <v>23</v>
      </c>
      <c r="E266" s="273">
        <f>SUM(F266:I266)</f>
        <v>415714.6</v>
      </c>
      <c r="F266" s="273">
        <f>SUM(F269:F273)</f>
        <v>415714.6</v>
      </c>
      <c r="G266" s="273">
        <f>SUM(G269:G273)</f>
        <v>0</v>
      </c>
      <c r="H266" s="273">
        <f>SUM(H269:H273)</f>
        <v>0</v>
      </c>
      <c r="I266" s="273">
        <f>SUM(I269:I273)</f>
        <v>0</v>
      </c>
      <c r="J266" s="877" t="str">
        <f>'3. Пок.'!B17</f>
        <v>Доля документов на всех видах носителей государственных архивов, находящихся в нормативных условиях, обеспечивающих их постоянное (вечное) хранение, в общем количестве архивных документов</v>
      </c>
      <c r="K266" s="626" t="s">
        <v>86</v>
      </c>
      <c r="L266" s="129"/>
      <c r="M266" s="63"/>
      <c r="O266" s="63"/>
    </row>
    <row r="267" spans="1:15" s="129" customFormat="1" ht="15.75" customHeight="1" outlineLevel="2" x14ac:dyDescent="0.25">
      <c r="A267" s="612"/>
      <c r="B267" s="707"/>
      <c r="C267" s="612"/>
      <c r="D267" s="275">
        <v>2014</v>
      </c>
      <c r="E267" s="276">
        <f t="shared" ref="E267:E268" si="43">SUM(F267:I267)</f>
        <v>69859.780799999993</v>
      </c>
      <c r="F267" s="277">
        <f>F275+F278+F280+F283+F286+F289+F292+F295+F298</f>
        <v>69859.780799999993</v>
      </c>
      <c r="G267" s="277">
        <f t="shared" ref="G267:I267" si="44">G275+G278+G280+G283+G286+G289+G292+G295+G298</f>
        <v>0</v>
      </c>
      <c r="H267" s="277">
        <f t="shared" si="44"/>
        <v>0</v>
      </c>
      <c r="I267" s="277">
        <f t="shared" si="44"/>
        <v>0</v>
      </c>
      <c r="J267" s="878"/>
      <c r="K267" s="627"/>
      <c r="M267" s="63"/>
      <c r="O267" s="63"/>
    </row>
    <row r="268" spans="1:15" s="129" customFormat="1" ht="15.75" customHeight="1" outlineLevel="2" x14ac:dyDescent="0.25">
      <c r="A268" s="612"/>
      <c r="B268" s="707"/>
      <c r="C268" s="612"/>
      <c r="D268" s="275">
        <v>2015</v>
      </c>
      <c r="E268" s="276">
        <f t="shared" si="43"/>
        <v>66048.200000000012</v>
      </c>
      <c r="F268" s="277">
        <f>F276+F281+F284+F287+F290+F293+F296+F299</f>
        <v>66048.200000000012</v>
      </c>
      <c r="G268" s="277">
        <f t="shared" ref="G268:I268" si="45">G276+G281+G284+G287+G290+G293+G296+G299</f>
        <v>0</v>
      </c>
      <c r="H268" s="277">
        <f t="shared" si="45"/>
        <v>0</v>
      </c>
      <c r="I268" s="277">
        <f t="shared" si="45"/>
        <v>0</v>
      </c>
      <c r="J268" s="878"/>
      <c r="K268" s="627"/>
      <c r="M268" s="63"/>
      <c r="O268" s="63"/>
    </row>
    <row r="269" spans="1:15" ht="15.75" outlineLevel="3" x14ac:dyDescent="0.25">
      <c r="A269" s="612"/>
      <c r="B269" s="707"/>
      <c r="C269" s="612"/>
      <c r="D269" s="275">
        <v>2016</v>
      </c>
      <c r="E269" s="276">
        <f t="shared" ref="E269:E274" si="46">SUM(F269:I269)</f>
        <v>77637.600000000006</v>
      </c>
      <c r="F269" s="276">
        <f t="shared" ref="F269:I273" si="47">F301+F307</f>
        <v>77637.600000000006</v>
      </c>
      <c r="G269" s="276">
        <f t="shared" si="47"/>
        <v>0</v>
      </c>
      <c r="H269" s="276">
        <f t="shared" si="47"/>
        <v>0</v>
      </c>
      <c r="I269" s="276">
        <f t="shared" si="47"/>
        <v>0</v>
      </c>
      <c r="J269" s="656"/>
      <c r="K269" s="627"/>
      <c r="L269" s="129"/>
    </row>
    <row r="270" spans="1:15" ht="15.75" outlineLevel="3" x14ac:dyDescent="0.25">
      <c r="A270" s="612"/>
      <c r="B270" s="707"/>
      <c r="C270" s="612"/>
      <c r="D270" s="275">
        <v>2017</v>
      </c>
      <c r="E270" s="276">
        <f t="shared" si="46"/>
        <v>78993.2</v>
      </c>
      <c r="F270" s="276">
        <f t="shared" si="47"/>
        <v>78993.2</v>
      </c>
      <c r="G270" s="276">
        <f t="shared" si="47"/>
        <v>0</v>
      </c>
      <c r="H270" s="276">
        <f t="shared" si="47"/>
        <v>0</v>
      </c>
      <c r="I270" s="276">
        <f t="shared" si="47"/>
        <v>0</v>
      </c>
      <c r="J270" s="656"/>
      <c r="K270" s="627"/>
      <c r="L270" s="129"/>
    </row>
    <row r="271" spans="1:15" ht="15.75" outlineLevel="3" x14ac:dyDescent="0.25">
      <c r="A271" s="612"/>
      <c r="B271" s="707"/>
      <c r="C271" s="612"/>
      <c r="D271" s="275">
        <v>2018</v>
      </c>
      <c r="E271" s="276">
        <f t="shared" si="46"/>
        <v>78740.2</v>
      </c>
      <c r="F271" s="276">
        <f t="shared" si="47"/>
        <v>78740.2</v>
      </c>
      <c r="G271" s="276">
        <f t="shared" si="47"/>
        <v>0</v>
      </c>
      <c r="H271" s="276">
        <f t="shared" si="47"/>
        <v>0</v>
      </c>
      <c r="I271" s="276">
        <f t="shared" si="47"/>
        <v>0</v>
      </c>
      <c r="J271" s="656"/>
      <c r="K271" s="627"/>
      <c r="L271" s="68"/>
    </row>
    <row r="272" spans="1:15" ht="15.75" outlineLevel="3" x14ac:dyDescent="0.25">
      <c r="A272" s="612"/>
      <c r="B272" s="707"/>
      <c r="C272" s="612"/>
      <c r="D272" s="275">
        <v>2019</v>
      </c>
      <c r="E272" s="276">
        <f t="shared" si="46"/>
        <v>88040.299999999988</v>
      </c>
      <c r="F272" s="276">
        <f t="shared" si="47"/>
        <v>88040.299999999988</v>
      </c>
      <c r="G272" s="276">
        <f t="shared" si="47"/>
        <v>0</v>
      </c>
      <c r="H272" s="276">
        <f t="shared" si="47"/>
        <v>0</v>
      </c>
      <c r="I272" s="276">
        <f t="shared" si="47"/>
        <v>0</v>
      </c>
      <c r="J272" s="656"/>
      <c r="K272" s="627"/>
      <c r="L272" s="68"/>
    </row>
    <row r="273" spans="1:12" ht="15.75" outlineLevel="3" x14ac:dyDescent="0.25">
      <c r="A273" s="827"/>
      <c r="B273" s="751"/>
      <c r="C273" s="827"/>
      <c r="D273" s="275">
        <v>2020</v>
      </c>
      <c r="E273" s="276">
        <f t="shared" si="46"/>
        <v>92303.3</v>
      </c>
      <c r="F273" s="276">
        <f t="shared" si="47"/>
        <v>92303.3</v>
      </c>
      <c r="G273" s="276">
        <f t="shared" si="47"/>
        <v>0</v>
      </c>
      <c r="H273" s="276">
        <f t="shared" si="47"/>
        <v>0</v>
      </c>
      <c r="I273" s="276">
        <f t="shared" si="47"/>
        <v>0</v>
      </c>
      <c r="J273" s="869"/>
      <c r="K273" s="847"/>
      <c r="L273" s="129"/>
    </row>
    <row r="274" spans="1:12" s="129" customFormat="1" ht="60" customHeight="1" outlineLevel="3" x14ac:dyDescent="0.25">
      <c r="A274" s="479" t="s">
        <v>379</v>
      </c>
      <c r="B274" s="756" t="s">
        <v>622</v>
      </c>
      <c r="C274" s="479" t="s">
        <v>168</v>
      </c>
      <c r="D274" s="70" t="s">
        <v>23</v>
      </c>
      <c r="E274" s="77">
        <f t="shared" si="46"/>
        <v>10390</v>
      </c>
      <c r="F274" s="77">
        <f>SUM(F275:F276)</f>
        <v>10390</v>
      </c>
      <c r="G274" s="77">
        <f>SUM(G275:G276)</f>
        <v>0</v>
      </c>
      <c r="H274" s="77">
        <f>SUM(H275:H276)</f>
        <v>0</v>
      </c>
      <c r="I274" s="77">
        <f>SUM(I275:I276)</f>
        <v>0</v>
      </c>
      <c r="J274" s="628" t="s">
        <v>661</v>
      </c>
      <c r="K274" s="618" t="s">
        <v>86</v>
      </c>
    </row>
    <row r="275" spans="1:12" s="129" customFormat="1" ht="20.25" customHeight="1" outlineLevel="3" x14ac:dyDescent="0.25">
      <c r="A275" s="480"/>
      <c r="B275" s="757"/>
      <c r="C275" s="480"/>
      <c r="D275" s="56">
        <v>2014</v>
      </c>
      <c r="E275" s="250">
        <f t="shared" ref="E275:E289" si="48">SUM(F275:I275)</f>
        <v>6990</v>
      </c>
      <c r="F275" s="250">
        <v>6990</v>
      </c>
      <c r="G275" s="250">
        <v>0</v>
      </c>
      <c r="H275" s="250">
        <v>0</v>
      </c>
      <c r="I275" s="250">
        <v>0</v>
      </c>
      <c r="J275" s="629"/>
      <c r="K275" s="620"/>
    </row>
    <row r="276" spans="1:12" s="129" customFormat="1" ht="27.75" customHeight="1" outlineLevel="3" x14ac:dyDescent="0.25">
      <c r="A276" s="480"/>
      <c r="B276" s="757"/>
      <c r="C276" s="480"/>
      <c r="D276" s="56">
        <v>2015</v>
      </c>
      <c r="E276" s="250">
        <f t="shared" si="48"/>
        <v>3400</v>
      </c>
      <c r="F276" s="250">
        <v>3400</v>
      </c>
      <c r="G276" s="250">
        <v>0</v>
      </c>
      <c r="H276" s="250">
        <v>0</v>
      </c>
      <c r="I276" s="250">
        <v>0</v>
      </c>
      <c r="J276" s="830"/>
      <c r="K276" s="620"/>
    </row>
    <row r="277" spans="1:12" s="129" customFormat="1" ht="28.5" customHeight="1" outlineLevel="3" x14ac:dyDescent="0.25">
      <c r="A277" s="479" t="s">
        <v>189</v>
      </c>
      <c r="B277" s="756" t="s">
        <v>623</v>
      </c>
      <c r="C277" s="479">
        <v>2014</v>
      </c>
      <c r="D277" s="70" t="s">
        <v>23</v>
      </c>
      <c r="E277" s="77">
        <f>SUM(F277:I277)</f>
        <v>3545.9</v>
      </c>
      <c r="F277" s="77">
        <f>SUM(F278:F278)</f>
        <v>3545.9</v>
      </c>
      <c r="G277" s="77">
        <f>SUM(G278:G278)</f>
        <v>0</v>
      </c>
      <c r="H277" s="77">
        <f>SUM(H278:H278)</f>
        <v>0</v>
      </c>
      <c r="I277" s="77">
        <f>SUM(I278:I278)</f>
        <v>0</v>
      </c>
      <c r="J277" s="628" t="s">
        <v>496</v>
      </c>
      <c r="K277" s="618" t="s">
        <v>86</v>
      </c>
    </row>
    <row r="278" spans="1:12" s="129" customFormat="1" ht="36.75" customHeight="1" outlineLevel="3" x14ac:dyDescent="0.25">
      <c r="A278" s="480"/>
      <c r="B278" s="757"/>
      <c r="C278" s="480"/>
      <c r="D278" s="56">
        <v>2014</v>
      </c>
      <c r="E278" s="250">
        <f t="shared" si="48"/>
        <v>3545.9</v>
      </c>
      <c r="F278" s="250">
        <v>3545.9</v>
      </c>
      <c r="G278" s="250">
        <v>0</v>
      </c>
      <c r="H278" s="250">
        <v>0</v>
      </c>
      <c r="I278" s="250">
        <v>0</v>
      </c>
      <c r="J278" s="629"/>
      <c r="K278" s="620"/>
    </row>
    <row r="279" spans="1:12" s="129" customFormat="1" ht="49.5" customHeight="1" outlineLevel="3" x14ac:dyDescent="0.25">
      <c r="A279" s="479" t="s">
        <v>509</v>
      </c>
      <c r="B279" s="756" t="s">
        <v>624</v>
      </c>
      <c r="C279" s="479" t="s">
        <v>168</v>
      </c>
      <c r="D279" s="70" t="s">
        <v>23</v>
      </c>
      <c r="E279" s="77">
        <f>SUM(F279:I279)</f>
        <v>102862.9</v>
      </c>
      <c r="F279" s="77">
        <f>SUM(F280:F281)</f>
        <v>102862.9</v>
      </c>
      <c r="G279" s="77">
        <f>SUM(G280:G281)</f>
        <v>0</v>
      </c>
      <c r="H279" s="77">
        <f>SUM(H280:H281)</f>
        <v>0</v>
      </c>
      <c r="I279" s="77">
        <f>SUM(I280:I281)</f>
        <v>0</v>
      </c>
      <c r="J279" s="628" t="s">
        <v>495</v>
      </c>
      <c r="K279" s="618" t="s">
        <v>656</v>
      </c>
    </row>
    <row r="280" spans="1:12" s="129" customFormat="1" ht="15.75" outlineLevel="3" x14ac:dyDescent="0.25">
      <c r="A280" s="480"/>
      <c r="B280" s="757"/>
      <c r="C280" s="480"/>
      <c r="D280" s="56">
        <v>2014</v>
      </c>
      <c r="E280" s="250">
        <f t="shared" si="48"/>
        <v>47035.6</v>
      </c>
      <c r="F280" s="250">
        <v>47035.6</v>
      </c>
      <c r="G280" s="250">
        <f>G282+G285+G288+G291+G294+G297+G266</f>
        <v>0</v>
      </c>
      <c r="H280" s="250">
        <f>H282+H285+H288+H291+H294+H297+H266</f>
        <v>0</v>
      </c>
      <c r="I280" s="250">
        <f>I282+I285+I288+I291+I294+I297+I266</f>
        <v>0</v>
      </c>
      <c r="J280" s="629"/>
      <c r="K280" s="620"/>
    </row>
    <row r="281" spans="1:12" s="129" customFormat="1" ht="15.75" outlineLevel="3" x14ac:dyDescent="0.25">
      <c r="A281" s="480"/>
      <c r="B281" s="757"/>
      <c r="C281" s="480"/>
      <c r="D281" s="56">
        <v>2015</v>
      </c>
      <c r="E281" s="250">
        <f t="shared" si="48"/>
        <v>55827.3</v>
      </c>
      <c r="F281" s="250">
        <v>55827.3</v>
      </c>
      <c r="G281" s="250">
        <v>0</v>
      </c>
      <c r="H281" s="250">
        <v>0</v>
      </c>
      <c r="I281" s="250">
        <v>0</v>
      </c>
      <c r="J281" s="830"/>
      <c r="K281" s="620"/>
      <c r="L281" s="68"/>
    </row>
    <row r="282" spans="1:12" s="129" customFormat="1" ht="15.75" customHeight="1" outlineLevel="3" x14ac:dyDescent="0.25">
      <c r="A282" s="479" t="s">
        <v>508</v>
      </c>
      <c r="B282" s="756" t="s">
        <v>625</v>
      </c>
      <c r="C282" s="479" t="s">
        <v>168</v>
      </c>
      <c r="D282" s="70" t="s">
        <v>23</v>
      </c>
      <c r="E282" s="77">
        <f>SUM(F282:I282)</f>
        <v>3799.7514000000001</v>
      </c>
      <c r="F282" s="77">
        <f>SUM(F283:F284)</f>
        <v>3799.7514000000001</v>
      </c>
      <c r="G282" s="77">
        <f>SUM(G283:G284)</f>
        <v>0</v>
      </c>
      <c r="H282" s="77">
        <f>SUM(H283:H284)</f>
        <v>0</v>
      </c>
      <c r="I282" s="77">
        <f>SUM(I283:I284)</f>
        <v>0</v>
      </c>
      <c r="J282" s="628" t="s">
        <v>386</v>
      </c>
      <c r="K282" s="618" t="s">
        <v>656</v>
      </c>
    </row>
    <row r="283" spans="1:12" s="129" customFormat="1" ht="15.75" outlineLevel="3" x14ac:dyDescent="0.25">
      <c r="A283" s="480"/>
      <c r="B283" s="757"/>
      <c r="C283" s="480"/>
      <c r="D283" s="56">
        <v>2014</v>
      </c>
      <c r="E283" s="250">
        <f t="shared" si="48"/>
        <v>938.35140000000013</v>
      </c>
      <c r="F283" s="250">
        <f>948.2-0.43-2.17-0.14-1-6.1086</f>
        <v>938.35140000000013</v>
      </c>
      <c r="G283" s="250">
        <v>0</v>
      </c>
      <c r="H283" s="250">
        <v>0</v>
      </c>
      <c r="I283" s="250">
        <v>0</v>
      </c>
      <c r="J283" s="629"/>
      <c r="K283" s="620"/>
      <c r="L283" s="73"/>
    </row>
    <row r="284" spans="1:12" s="129" customFormat="1" ht="33.75" customHeight="1" outlineLevel="3" x14ac:dyDescent="0.25">
      <c r="A284" s="480"/>
      <c r="B284" s="757"/>
      <c r="C284" s="480"/>
      <c r="D284" s="56">
        <v>2015</v>
      </c>
      <c r="E284" s="250">
        <f t="shared" si="48"/>
        <v>2861.4</v>
      </c>
      <c r="F284" s="250">
        <v>2861.4</v>
      </c>
      <c r="G284" s="250">
        <v>0</v>
      </c>
      <c r="H284" s="250">
        <v>0</v>
      </c>
      <c r="I284" s="250">
        <v>0</v>
      </c>
      <c r="J284" s="830"/>
      <c r="K284" s="620"/>
    </row>
    <row r="285" spans="1:12" s="129" customFormat="1" ht="15.75" customHeight="1" outlineLevel="3" x14ac:dyDescent="0.25">
      <c r="A285" s="479" t="s">
        <v>510</v>
      </c>
      <c r="B285" s="756" t="s">
        <v>626</v>
      </c>
      <c r="C285" s="479" t="s">
        <v>168</v>
      </c>
      <c r="D285" s="70" t="s">
        <v>23</v>
      </c>
      <c r="E285" s="77">
        <f>SUM(F285:I285)</f>
        <v>2345.56</v>
      </c>
      <c r="F285" s="77">
        <f>SUM(F286:F287)</f>
        <v>2345.56</v>
      </c>
      <c r="G285" s="77">
        <f>SUM(G286:G287)</f>
        <v>0</v>
      </c>
      <c r="H285" s="77">
        <f>SUM(H286:H287)</f>
        <v>0</v>
      </c>
      <c r="I285" s="77">
        <f>SUM(I286:I287)</f>
        <v>0</v>
      </c>
      <c r="J285" s="628" t="s">
        <v>387</v>
      </c>
      <c r="K285" s="618" t="s">
        <v>656</v>
      </c>
    </row>
    <row r="286" spans="1:12" s="129" customFormat="1" ht="15.75" outlineLevel="3" x14ac:dyDescent="0.25">
      <c r="A286" s="480"/>
      <c r="B286" s="757"/>
      <c r="C286" s="480"/>
      <c r="D286" s="56">
        <v>2014</v>
      </c>
      <c r="E286" s="250">
        <f t="shared" si="48"/>
        <v>1224.56</v>
      </c>
      <c r="F286" s="250">
        <f>1228.6-0.82-2.58-0.21-0.43</f>
        <v>1224.56</v>
      </c>
      <c r="G286" s="250">
        <v>0</v>
      </c>
      <c r="H286" s="250">
        <v>0</v>
      </c>
      <c r="I286" s="250">
        <v>0</v>
      </c>
      <c r="J286" s="629"/>
      <c r="K286" s="620"/>
      <c r="L286" s="73"/>
    </row>
    <row r="287" spans="1:12" s="129" customFormat="1" ht="49.5" customHeight="1" outlineLevel="3" x14ac:dyDescent="0.25">
      <c r="A287" s="480"/>
      <c r="B287" s="757"/>
      <c r="C287" s="480"/>
      <c r="D287" s="56">
        <v>2015</v>
      </c>
      <c r="E287" s="250">
        <f t="shared" si="48"/>
        <v>1121</v>
      </c>
      <c r="F287" s="250">
        <v>1121</v>
      </c>
      <c r="G287" s="250">
        <v>0</v>
      </c>
      <c r="H287" s="250">
        <v>0</v>
      </c>
      <c r="I287" s="250">
        <v>0</v>
      </c>
      <c r="J287" s="830"/>
      <c r="K287" s="620"/>
    </row>
    <row r="288" spans="1:12" s="129" customFormat="1" ht="26.25" customHeight="1" outlineLevel="3" x14ac:dyDescent="0.25">
      <c r="A288" s="479" t="s">
        <v>511</v>
      </c>
      <c r="B288" s="756" t="s">
        <v>627</v>
      </c>
      <c r="C288" s="479" t="s">
        <v>168</v>
      </c>
      <c r="D288" s="70" t="s">
        <v>23</v>
      </c>
      <c r="E288" s="77">
        <f>SUM(F288:I288)</f>
        <v>6561.7899999999991</v>
      </c>
      <c r="F288" s="77">
        <f>SUM(F289:F290)</f>
        <v>6561.7899999999991</v>
      </c>
      <c r="G288" s="77">
        <f>SUM(G289:G290)</f>
        <v>0</v>
      </c>
      <c r="H288" s="77">
        <f>SUM(H289:H290)</f>
        <v>0</v>
      </c>
      <c r="I288" s="77">
        <f>SUM(I289:I290)</f>
        <v>0</v>
      </c>
      <c r="J288" s="628" t="s">
        <v>419</v>
      </c>
      <c r="K288" s="618" t="s">
        <v>656</v>
      </c>
    </row>
    <row r="289" spans="1:12" s="129" customFormat="1" ht="15.75" outlineLevel="3" x14ac:dyDescent="0.25">
      <c r="A289" s="480"/>
      <c r="B289" s="757"/>
      <c r="C289" s="480"/>
      <c r="D289" s="56">
        <v>2014</v>
      </c>
      <c r="E289" s="250">
        <f t="shared" si="48"/>
        <v>5070.6899999999996</v>
      </c>
      <c r="F289" s="250">
        <f>5079.8-0.05-3.25-5-0.81</f>
        <v>5070.6899999999996</v>
      </c>
      <c r="G289" s="250">
        <v>0</v>
      </c>
      <c r="H289" s="250">
        <v>0</v>
      </c>
      <c r="I289" s="250">
        <v>0</v>
      </c>
      <c r="J289" s="629"/>
      <c r="K289" s="620"/>
    </row>
    <row r="290" spans="1:12" s="129" customFormat="1" ht="15.75" outlineLevel="3" x14ac:dyDescent="0.25">
      <c r="A290" s="480"/>
      <c r="B290" s="757"/>
      <c r="C290" s="480"/>
      <c r="D290" s="56">
        <v>2015</v>
      </c>
      <c r="E290" s="250">
        <f t="shared" ref="E290" si="49">SUM(F290:I290)</f>
        <v>1491.1</v>
      </c>
      <c r="F290" s="250">
        <v>1491.1</v>
      </c>
      <c r="G290" s="250">
        <v>0</v>
      </c>
      <c r="H290" s="250">
        <v>0</v>
      </c>
      <c r="I290" s="250">
        <v>0</v>
      </c>
      <c r="J290" s="830"/>
      <c r="K290" s="620"/>
    </row>
    <row r="291" spans="1:12" s="129" customFormat="1" ht="48" customHeight="1" outlineLevel="3" x14ac:dyDescent="0.25">
      <c r="A291" s="479" t="s">
        <v>512</v>
      </c>
      <c r="B291" s="756" t="s">
        <v>628</v>
      </c>
      <c r="C291" s="479" t="s">
        <v>168</v>
      </c>
      <c r="D291" s="70" t="s">
        <v>23</v>
      </c>
      <c r="E291" s="77">
        <f>SUM(F291:I291)</f>
        <v>2233.0293999999999</v>
      </c>
      <c r="F291" s="77">
        <f>SUM(F292:F293)</f>
        <v>2233.0293999999999</v>
      </c>
      <c r="G291" s="77">
        <f>SUM(G292:G293)</f>
        <v>0</v>
      </c>
      <c r="H291" s="77">
        <f>SUM(H292:H293)</f>
        <v>0</v>
      </c>
      <c r="I291" s="77">
        <f>SUM(I292:I293)</f>
        <v>0</v>
      </c>
      <c r="J291" s="628" t="s">
        <v>388</v>
      </c>
      <c r="K291" s="618" t="s">
        <v>656</v>
      </c>
    </row>
    <row r="292" spans="1:12" s="129" customFormat="1" ht="15.75" outlineLevel="3" x14ac:dyDescent="0.25">
      <c r="A292" s="480"/>
      <c r="B292" s="757"/>
      <c r="C292" s="480"/>
      <c r="D292" s="56">
        <v>2014</v>
      </c>
      <c r="E292" s="250">
        <f t="shared" ref="E292:E299" si="50">SUM(F292:I292)</f>
        <v>2112.9294</v>
      </c>
      <c r="F292" s="250">
        <f>2160.5-1.6-6.38-0.36-20.23-0.6-18.4006</f>
        <v>2112.9294</v>
      </c>
      <c r="G292" s="250">
        <v>0</v>
      </c>
      <c r="H292" s="250">
        <v>0</v>
      </c>
      <c r="I292" s="250">
        <v>0</v>
      </c>
      <c r="J292" s="629"/>
      <c r="K292" s="620"/>
    </row>
    <row r="293" spans="1:12" s="129" customFormat="1" ht="21" customHeight="1" outlineLevel="3" x14ac:dyDescent="0.25">
      <c r="A293" s="480"/>
      <c r="B293" s="757"/>
      <c r="C293" s="480"/>
      <c r="D293" s="56">
        <v>2015</v>
      </c>
      <c r="E293" s="250">
        <f t="shared" si="50"/>
        <v>120.1</v>
      </c>
      <c r="F293" s="250">
        <v>120.1</v>
      </c>
      <c r="G293" s="250">
        <v>0</v>
      </c>
      <c r="H293" s="250">
        <v>0</v>
      </c>
      <c r="I293" s="250">
        <v>0</v>
      </c>
      <c r="J293" s="830"/>
      <c r="K293" s="620"/>
    </row>
    <row r="294" spans="1:12" s="129" customFormat="1" ht="48" customHeight="1" outlineLevel="3" x14ac:dyDescent="0.25">
      <c r="A294" s="479" t="s">
        <v>513</v>
      </c>
      <c r="B294" s="756" t="s">
        <v>629</v>
      </c>
      <c r="C294" s="479" t="s">
        <v>168</v>
      </c>
      <c r="D294" s="70" t="s">
        <v>23</v>
      </c>
      <c r="E294" s="77">
        <f>SUM(F294:I294)</f>
        <v>3970.1499999999996</v>
      </c>
      <c r="F294" s="77">
        <f>SUM(F295:F296)</f>
        <v>3970.1499999999996</v>
      </c>
      <c r="G294" s="77">
        <f>SUM(G295:G296)</f>
        <v>0</v>
      </c>
      <c r="H294" s="77">
        <f>SUM(H295:H296)</f>
        <v>0</v>
      </c>
      <c r="I294" s="77">
        <f>SUM(I295:I296)</f>
        <v>0</v>
      </c>
      <c r="J294" s="628" t="s">
        <v>389</v>
      </c>
      <c r="K294" s="618" t="s">
        <v>656</v>
      </c>
    </row>
    <row r="295" spans="1:12" s="129" customFormat="1" ht="15.75" outlineLevel="3" x14ac:dyDescent="0.25">
      <c r="A295" s="480"/>
      <c r="B295" s="757"/>
      <c r="C295" s="480"/>
      <c r="D295" s="56">
        <v>2014</v>
      </c>
      <c r="E295" s="250">
        <f t="shared" si="50"/>
        <v>2817.45</v>
      </c>
      <c r="F295" s="250">
        <v>2817.45</v>
      </c>
      <c r="G295" s="250">
        <v>0</v>
      </c>
      <c r="H295" s="250">
        <v>0</v>
      </c>
      <c r="I295" s="250">
        <v>0</v>
      </c>
      <c r="J295" s="629"/>
      <c r="K295" s="620"/>
      <c r="L295" s="73"/>
    </row>
    <row r="296" spans="1:12" s="129" customFormat="1" ht="15.75" outlineLevel="3" x14ac:dyDescent="0.25">
      <c r="A296" s="480"/>
      <c r="B296" s="757"/>
      <c r="C296" s="480"/>
      <c r="D296" s="56">
        <v>2015</v>
      </c>
      <c r="E296" s="250">
        <f t="shared" si="50"/>
        <v>1152.7</v>
      </c>
      <c r="F296" s="250">
        <v>1152.7</v>
      </c>
      <c r="G296" s="250">
        <v>0</v>
      </c>
      <c r="H296" s="250">
        <v>0</v>
      </c>
      <c r="I296" s="250">
        <v>0</v>
      </c>
      <c r="J296" s="830"/>
      <c r="K296" s="620"/>
    </row>
    <row r="297" spans="1:12" s="129" customFormat="1" ht="15.75" customHeight="1" outlineLevel="3" x14ac:dyDescent="0.25">
      <c r="A297" s="479" t="s">
        <v>514</v>
      </c>
      <c r="B297" s="756" t="s">
        <v>630</v>
      </c>
      <c r="C297" s="479" t="s">
        <v>168</v>
      </c>
      <c r="D297" s="70" t="s">
        <v>23</v>
      </c>
      <c r="E297" s="77">
        <f>SUM(F297:I297)</f>
        <v>198.89999999999998</v>
      </c>
      <c r="F297" s="77">
        <f>SUM(F298:F299)</f>
        <v>198.89999999999998</v>
      </c>
      <c r="G297" s="77">
        <f>SUM(G298:G299)</f>
        <v>0</v>
      </c>
      <c r="H297" s="77">
        <f>SUM(H298:H299)</f>
        <v>0</v>
      </c>
      <c r="I297" s="77">
        <f>SUM(I298:I299)</f>
        <v>0</v>
      </c>
      <c r="J297" s="628" t="s">
        <v>390</v>
      </c>
      <c r="K297" s="618" t="s">
        <v>656</v>
      </c>
    </row>
    <row r="298" spans="1:12" s="129" customFormat="1" ht="15.75" outlineLevel="3" x14ac:dyDescent="0.25">
      <c r="A298" s="480"/>
      <c r="B298" s="757"/>
      <c r="C298" s="480"/>
      <c r="D298" s="56">
        <v>2014</v>
      </c>
      <c r="E298" s="250">
        <f t="shared" si="50"/>
        <v>124.3</v>
      </c>
      <c r="F298" s="250">
        <v>124.3</v>
      </c>
      <c r="G298" s="250">
        <v>0</v>
      </c>
      <c r="H298" s="250">
        <v>0</v>
      </c>
      <c r="I298" s="250">
        <v>0</v>
      </c>
      <c r="J298" s="629"/>
      <c r="K298" s="620"/>
      <c r="L298" s="73"/>
    </row>
    <row r="299" spans="1:12" s="129" customFormat="1" ht="73.5" customHeight="1" outlineLevel="3" x14ac:dyDescent="0.25">
      <c r="A299" s="480"/>
      <c r="B299" s="757"/>
      <c r="C299" s="480"/>
      <c r="D299" s="56">
        <v>2015</v>
      </c>
      <c r="E299" s="250">
        <f t="shared" si="50"/>
        <v>74.599999999999994</v>
      </c>
      <c r="F299" s="250">
        <v>74.599999999999994</v>
      </c>
      <c r="G299" s="250">
        <v>0</v>
      </c>
      <c r="H299" s="250">
        <v>0</v>
      </c>
      <c r="I299" s="250">
        <v>0</v>
      </c>
      <c r="J299" s="830"/>
      <c r="K299" s="620"/>
    </row>
    <row r="300" spans="1:12" ht="15.75" customHeight="1" outlineLevel="3" x14ac:dyDescent="0.25">
      <c r="A300" s="479" t="s">
        <v>699</v>
      </c>
      <c r="B300" s="756" t="s">
        <v>655</v>
      </c>
      <c r="C300" s="479" t="s">
        <v>169</v>
      </c>
      <c r="D300" s="70" t="s">
        <v>23</v>
      </c>
      <c r="E300" s="77">
        <f>SUM(F300:I300)</f>
        <v>43742.5</v>
      </c>
      <c r="F300" s="77">
        <f>SUM(F301:F305)</f>
        <v>43742.5</v>
      </c>
      <c r="G300" s="77">
        <f>SUM(G301:G305)</f>
        <v>0</v>
      </c>
      <c r="H300" s="77">
        <f>SUM(H301:H305)</f>
        <v>0</v>
      </c>
      <c r="I300" s="77">
        <f>SUM(I301:I305)</f>
        <v>0</v>
      </c>
      <c r="J300" s="628" t="s">
        <v>584</v>
      </c>
      <c r="K300" s="618" t="s">
        <v>86</v>
      </c>
      <c r="L300" s="129"/>
    </row>
    <row r="301" spans="1:12" ht="15.75" outlineLevel="3" x14ac:dyDescent="0.25">
      <c r="A301" s="480"/>
      <c r="B301" s="757"/>
      <c r="C301" s="480"/>
      <c r="D301" s="56">
        <v>2016</v>
      </c>
      <c r="E301" s="250">
        <f t="shared" si="38"/>
        <v>8238.1</v>
      </c>
      <c r="F301" s="250">
        <v>8238.1</v>
      </c>
      <c r="G301" s="250">
        <v>0</v>
      </c>
      <c r="H301" s="250">
        <v>0</v>
      </c>
      <c r="I301" s="250">
        <v>0</v>
      </c>
      <c r="J301" s="629"/>
      <c r="K301" s="620"/>
      <c r="L301" s="129"/>
    </row>
    <row r="302" spans="1:12" ht="15.75" outlineLevel="3" x14ac:dyDescent="0.25">
      <c r="A302" s="480"/>
      <c r="B302" s="757"/>
      <c r="C302" s="480"/>
      <c r="D302" s="56">
        <v>2017</v>
      </c>
      <c r="E302" s="250">
        <f t="shared" si="38"/>
        <v>6412.5</v>
      </c>
      <c r="F302" s="264">
        <v>6412.5</v>
      </c>
      <c r="G302" s="250">
        <v>0</v>
      </c>
      <c r="H302" s="250">
        <v>0</v>
      </c>
      <c r="I302" s="250">
        <v>0</v>
      </c>
      <c r="J302" s="629"/>
      <c r="K302" s="620"/>
      <c r="L302" s="129"/>
    </row>
    <row r="303" spans="1:12" ht="15.75" outlineLevel="3" x14ac:dyDescent="0.25">
      <c r="A303" s="480"/>
      <c r="B303" s="757"/>
      <c r="C303" s="480"/>
      <c r="D303" s="56">
        <v>2018</v>
      </c>
      <c r="E303" s="250">
        <f t="shared" si="38"/>
        <v>6091.9</v>
      </c>
      <c r="F303" s="250">
        <v>6091.9</v>
      </c>
      <c r="G303" s="250">
        <v>0</v>
      </c>
      <c r="H303" s="250">
        <v>0</v>
      </c>
      <c r="I303" s="250">
        <v>0</v>
      </c>
      <c r="J303" s="629"/>
      <c r="K303" s="620"/>
      <c r="L303" s="68"/>
    </row>
    <row r="304" spans="1:12" ht="15.75" outlineLevel="3" x14ac:dyDescent="0.25">
      <c r="A304" s="480"/>
      <c r="B304" s="757"/>
      <c r="C304" s="480"/>
      <c r="D304" s="56">
        <v>2019</v>
      </c>
      <c r="E304" s="250">
        <f t="shared" si="38"/>
        <v>11500</v>
      </c>
      <c r="F304" s="250">
        <v>11500</v>
      </c>
      <c r="G304" s="250">
        <v>0</v>
      </c>
      <c r="H304" s="250">
        <v>0</v>
      </c>
      <c r="I304" s="250">
        <v>0</v>
      </c>
      <c r="J304" s="629"/>
      <c r="K304" s="620"/>
      <c r="L304" s="129"/>
    </row>
    <row r="305" spans="1:13" ht="15.75" outlineLevel="3" x14ac:dyDescent="0.25">
      <c r="A305" s="481"/>
      <c r="B305" s="758"/>
      <c r="C305" s="481"/>
      <c r="D305" s="56">
        <v>2020</v>
      </c>
      <c r="E305" s="250">
        <f t="shared" si="38"/>
        <v>11500</v>
      </c>
      <c r="F305" s="250">
        <v>11500</v>
      </c>
      <c r="G305" s="250">
        <v>0</v>
      </c>
      <c r="H305" s="250">
        <v>0</v>
      </c>
      <c r="I305" s="250">
        <v>0</v>
      </c>
      <c r="J305" s="830"/>
      <c r="K305" s="619"/>
      <c r="L305" s="129"/>
    </row>
    <row r="306" spans="1:13" ht="18.75" customHeight="1" outlineLevel="3" x14ac:dyDescent="0.25">
      <c r="A306" s="479" t="s">
        <v>700</v>
      </c>
      <c r="B306" s="756" t="s">
        <v>631</v>
      </c>
      <c r="C306" s="479" t="s">
        <v>169</v>
      </c>
      <c r="D306" s="70" t="s">
        <v>23</v>
      </c>
      <c r="E306" s="77">
        <f>SUM(F306:I306)</f>
        <v>371972.1</v>
      </c>
      <c r="F306" s="77">
        <f>SUM(F307:F311)</f>
        <v>371972.1</v>
      </c>
      <c r="G306" s="77">
        <f>SUM(G307:G311)</f>
        <v>0</v>
      </c>
      <c r="H306" s="77">
        <f>SUM(H307:H311)</f>
        <v>0</v>
      </c>
      <c r="I306" s="77">
        <f>SUM(I307:I311)</f>
        <v>0</v>
      </c>
      <c r="J306" s="833" t="s">
        <v>497</v>
      </c>
      <c r="K306" s="618" t="s">
        <v>656</v>
      </c>
      <c r="L306" s="129"/>
    </row>
    <row r="307" spans="1:13" ht="15.75" customHeight="1" outlineLevel="3" x14ac:dyDescent="0.25">
      <c r="A307" s="480"/>
      <c r="B307" s="757"/>
      <c r="C307" s="480"/>
      <c r="D307" s="56">
        <v>2016</v>
      </c>
      <c r="E307" s="250">
        <f t="shared" si="38"/>
        <v>69399.5</v>
      </c>
      <c r="F307" s="250">
        <v>69399.5</v>
      </c>
      <c r="G307" s="250">
        <v>0</v>
      </c>
      <c r="H307" s="250">
        <v>0</v>
      </c>
      <c r="I307" s="250">
        <v>0</v>
      </c>
      <c r="J307" s="629"/>
      <c r="K307" s="620"/>
      <c r="L307" s="129"/>
    </row>
    <row r="308" spans="1:13" ht="15.75" customHeight="1" outlineLevel="3" x14ac:dyDescent="0.25">
      <c r="A308" s="480"/>
      <c r="B308" s="757"/>
      <c r="C308" s="480"/>
      <c r="D308" s="56">
        <v>2017</v>
      </c>
      <c r="E308" s="250">
        <f t="shared" si="38"/>
        <v>72580.7</v>
      </c>
      <c r="F308" s="250">
        <v>72580.7</v>
      </c>
      <c r="G308" s="250">
        <v>0</v>
      </c>
      <c r="H308" s="250">
        <v>0</v>
      </c>
      <c r="I308" s="250">
        <v>0</v>
      </c>
      <c r="J308" s="629"/>
      <c r="K308" s="620"/>
      <c r="L308" s="129"/>
    </row>
    <row r="309" spans="1:13" ht="15.75" customHeight="1" outlineLevel="3" x14ac:dyDescent="0.25">
      <c r="A309" s="480"/>
      <c r="B309" s="757"/>
      <c r="C309" s="480"/>
      <c r="D309" s="56">
        <v>2018</v>
      </c>
      <c r="E309" s="250">
        <f t="shared" si="38"/>
        <v>72648.3</v>
      </c>
      <c r="F309" s="250">
        <v>72648.3</v>
      </c>
      <c r="G309" s="250">
        <v>0</v>
      </c>
      <c r="H309" s="250">
        <v>0</v>
      </c>
      <c r="I309" s="250">
        <v>0</v>
      </c>
      <c r="J309" s="629"/>
      <c r="K309" s="620"/>
      <c r="L309" s="129"/>
    </row>
    <row r="310" spans="1:13" ht="15.75" customHeight="1" outlineLevel="3" x14ac:dyDescent="0.25">
      <c r="A310" s="480"/>
      <c r="B310" s="757"/>
      <c r="C310" s="480"/>
      <c r="D310" s="56">
        <v>2019</v>
      </c>
      <c r="E310" s="250">
        <f t="shared" si="38"/>
        <v>76540.299999999988</v>
      </c>
      <c r="F310" s="250">
        <v>76540.299999999988</v>
      </c>
      <c r="G310" s="250">
        <v>0</v>
      </c>
      <c r="H310" s="250">
        <v>0</v>
      </c>
      <c r="I310" s="250">
        <v>0</v>
      </c>
      <c r="J310" s="629"/>
      <c r="K310" s="620"/>
      <c r="L310" s="129"/>
    </row>
    <row r="311" spans="1:13" ht="15.75" customHeight="1" outlineLevel="3" x14ac:dyDescent="0.25">
      <c r="A311" s="481"/>
      <c r="B311" s="758"/>
      <c r="C311" s="481"/>
      <c r="D311" s="56">
        <v>2020</v>
      </c>
      <c r="E311" s="250">
        <f t="shared" si="38"/>
        <v>80803.3</v>
      </c>
      <c r="F311" s="250">
        <v>80803.3</v>
      </c>
      <c r="G311" s="250">
        <v>0</v>
      </c>
      <c r="H311" s="250">
        <v>0</v>
      </c>
      <c r="I311" s="250">
        <v>0</v>
      </c>
      <c r="J311" s="830"/>
      <c r="K311" s="619"/>
      <c r="L311" s="129"/>
    </row>
    <row r="312" spans="1:13" ht="15.75" outlineLevel="1" x14ac:dyDescent="0.25">
      <c r="A312" s="604" t="s">
        <v>190</v>
      </c>
      <c r="B312" s="606" t="s">
        <v>530</v>
      </c>
      <c r="C312" s="604" t="s">
        <v>126</v>
      </c>
      <c r="D312" s="279" t="s">
        <v>23</v>
      </c>
      <c r="E312" s="280">
        <f>SUM(F312:I312)</f>
        <v>266736</v>
      </c>
      <c r="F312" s="280">
        <f>SUM(F313:F319)</f>
        <v>266736</v>
      </c>
      <c r="G312" s="280">
        <f>SUM(G315:G319)</f>
        <v>0</v>
      </c>
      <c r="H312" s="280">
        <f>SUM(H315:H319)</f>
        <v>0</v>
      </c>
      <c r="I312" s="280">
        <f>SUM(I315:I319)</f>
        <v>0</v>
      </c>
      <c r="J312" s="703" t="s">
        <v>541</v>
      </c>
      <c r="K312" s="622" t="s">
        <v>80</v>
      </c>
      <c r="L312" s="73"/>
    </row>
    <row r="313" spans="1:13" s="129" customFormat="1" ht="15.75" outlineLevel="1" x14ac:dyDescent="0.25">
      <c r="A313" s="605"/>
      <c r="B313" s="607"/>
      <c r="C313" s="605"/>
      <c r="D313" s="281">
        <v>2014</v>
      </c>
      <c r="E313" s="282">
        <f t="shared" ref="E313:E319" si="51">SUM(F313:I313)</f>
        <v>38706.9</v>
      </c>
      <c r="F313" s="282">
        <f t="shared" ref="F313:I314" si="52">F321</f>
        <v>38706.9</v>
      </c>
      <c r="G313" s="282">
        <f t="shared" si="52"/>
        <v>0</v>
      </c>
      <c r="H313" s="282">
        <f t="shared" si="52"/>
        <v>0</v>
      </c>
      <c r="I313" s="282">
        <f t="shared" si="52"/>
        <v>0</v>
      </c>
      <c r="J313" s="897"/>
      <c r="K313" s="623"/>
      <c r="L313" s="73"/>
    </row>
    <row r="314" spans="1:13" s="129" customFormat="1" ht="15.75" outlineLevel="1" x14ac:dyDescent="0.25">
      <c r="A314" s="605"/>
      <c r="B314" s="607"/>
      <c r="C314" s="605"/>
      <c r="D314" s="281">
        <v>2015</v>
      </c>
      <c r="E314" s="282">
        <f t="shared" si="51"/>
        <v>36197.500000000007</v>
      </c>
      <c r="F314" s="282">
        <f t="shared" si="52"/>
        <v>36197.500000000007</v>
      </c>
      <c r="G314" s="280">
        <v>0</v>
      </c>
      <c r="H314" s="280">
        <v>0</v>
      </c>
      <c r="I314" s="280">
        <v>0</v>
      </c>
      <c r="J314" s="897"/>
      <c r="K314" s="623"/>
      <c r="L314" s="73"/>
    </row>
    <row r="315" spans="1:13" ht="15.75" outlineLevel="2" x14ac:dyDescent="0.25">
      <c r="A315" s="605"/>
      <c r="B315" s="607"/>
      <c r="C315" s="605"/>
      <c r="D315" s="281">
        <v>2016</v>
      </c>
      <c r="E315" s="282">
        <f t="shared" si="51"/>
        <v>37788.400000000001</v>
      </c>
      <c r="F315" s="282">
        <f>F323</f>
        <v>37788.400000000001</v>
      </c>
      <c r="G315" s="282">
        <v>0</v>
      </c>
      <c r="H315" s="282">
        <v>0</v>
      </c>
      <c r="I315" s="282">
        <v>0</v>
      </c>
      <c r="J315" s="704"/>
      <c r="K315" s="623"/>
      <c r="L315" s="129"/>
    </row>
    <row r="316" spans="1:13" ht="15.75" outlineLevel="2" x14ac:dyDescent="0.25">
      <c r="A316" s="605"/>
      <c r="B316" s="607"/>
      <c r="C316" s="605"/>
      <c r="D316" s="281">
        <v>2017</v>
      </c>
      <c r="E316" s="282">
        <f t="shared" si="51"/>
        <v>37730.599999999991</v>
      </c>
      <c r="F316" s="282">
        <f>F324</f>
        <v>37730.599999999991</v>
      </c>
      <c r="G316" s="282">
        <v>0</v>
      </c>
      <c r="H316" s="282">
        <v>0</v>
      </c>
      <c r="I316" s="282">
        <v>0</v>
      </c>
      <c r="J316" s="704"/>
      <c r="K316" s="623"/>
      <c r="L316" s="129"/>
    </row>
    <row r="317" spans="1:13" ht="15.75" outlineLevel="2" x14ac:dyDescent="0.25">
      <c r="A317" s="605"/>
      <c r="B317" s="607"/>
      <c r="C317" s="605"/>
      <c r="D317" s="281">
        <v>2018</v>
      </c>
      <c r="E317" s="282">
        <f t="shared" si="51"/>
        <v>37675.800000000003</v>
      </c>
      <c r="F317" s="282">
        <f>F325</f>
        <v>37675.800000000003</v>
      </c>
      <c r="G317" s="282">
        <v>0</v>
      </c>
      <c r="H317" s="282">
        <v>0</v>
      </c>
      <c r="I317" s="282">
        <v>0</v>
      </c>
      <c r="J317" s="704"/>
      <c r="K317" s="623"/>
      <c r="L317" s="129"/>
    </row>
    <row r="318" spans="1:13" ht="15.75" outlineLevel="2" x14ac:dyDescent="0.25">
      <c r="A318" s="605"/>
      <c r="B318" s="607"/>
      <c r="C318" s="605"/>
      <c r="D318" s="281">
        <v>2019</v>
      </c>
      <c r="E318" s="282">
        <f t="shared" si="51"/>
        <v>39318.400000000001</v>
      </c>
      <c r="F318" s="282">
        <f>F326</f>
        <v>39318.400000000001</v>
      </c>
      <c r="G318" s="282">
        <v>0</v>
      </c>
      <c r="H318" s="282">
        <v>0</v>
      </c>
      <c r="I318" s="282">
        <v>0</v>
      </c>
      <c r="J318" s="704"/>
      <c r="K318" s="623"/>
      <c r="L318" s="129"/>
    </row>
    <row r="319" spans="1:13" ht="15.75" outlineLevel="2" x14ac:dyDescent="0.25">
      <c r="A319" s="842"/>
      <c r="B319" s="789"/>
      <c r="C319" s="842"/>
      <c r="D319" s="281">
        <v>2020</v>
      </c>
      <c r="E319" s="282">
        <f t="shared" si="51"/>
        <v>39318.400000000001</v>
      </c>
      <c r="F319" s="282">
        <f>F327</f>
        <v>39318.400000000001</v>
      </c>
      <c r="G319" s="282">
        <v>0</v>
      </c>
      <c r="H319" s="282">
        <v>0</v>
      </c>
      <c r="I319" s="282">
        <v>0</v>
      </c>
      <c r="J319" s="705"/>
      <c r="K319" s="838"/>
      <c r="L319" s="129"/>
    </row>
    <row r="320" spans="1:13" ht="15.75" outlineLevel="2" x14ac:dyDescent="0.25">
      <c r="A320" s="684" t="s">
        <v>191</v>
      </c>
      <c r="B320" s="844" t="s">
        <v>688</v>
      </c>
      <c r="C320" s="611" t="s">
        <v>126</v>
      </c>
      <c r="D320" s="272" t="s">
        <v>23</v>
      </c>
      <c r="E320" s="273">
        <f>SUM(F320:I320)</f>
        <v>266736</v>
      </c>
      <c r="F320" s="273">
        <f>SUM(F321:F327)</f>
        <v>266736</v>
      </c>
      <c r="G320" s="273">
        <f>SUM(G323:G327)</f>
        <v>0</v>
      </c>
      <c r="H320" s="273">
        <f>SUM(H323:H327)</f>
        <v>0</v>
      </c>
      <c r="I320" s="273">
        <f>SUM(I323:I327)</f>
        <v>0</v>
      </c>
      <c r="J320" s="655" t="str">
        <f>'3. Пок.'!B12</f>
        <v>Доля граждан Мурманской области, зарегистрированных в Единой системе идентификации и аутентификации</v>
      </c>
      <c r="K320" s="626" t="s">
        <v>80</v>
      </c>
      <c r="L320" s="73"/>
      <c r="M320" s="63"/>
    </row>
    <row r="321" spans="1:15" s="129" customFormat="1" ht="15.75" outlineLevel="1" x14ac:dyDescent="0.25">
      <c r="A321" s="685"/>
      <c r="B321" s="845"/>
      <c r="C321" s="612"/>
      <c r="D321" s="275">
        <v>2014</v>
      </c>
      <c r="E321" s="276">
        <f t="shared" ref="E321:E327" si="53">SUM(F321:I321)</f>
        <v>38706.9</v>
      </c>
      <c r="F321" s="276">
        <f t="shared" ref="F321:F322" si="54">SUM(F329,F337,F345,F353)</f>
        <v>38706.9</v>
      </c>
      <c r="G321" s="277">
        <v>0</v>
      </c>
      <c r="H321" s="277">
        <v>0</v>
      </c>
      <c r="I321" s="277">
        <v>0</v>
      </c>
      <c r="J321" s="828"/>
      <c r="K321" s="627"/>
      <c r="L321" s="73"/>
    </row>
    <row r="322" spans="1:15" s="129" customFormat="1" ht="15.75" outlineLevel="1" x14ac:dyDescent="0.25">
      <c r="A322" s="685"/>
      <c r="B322" s="845"/>
      <c r="C322" s="612"/>
      <c r="D322" s="275">
        <v>2015</v>
      </c>
      <c r="E322" s="276">
        <f t="shared" si="53"/>
        <v>36197.500000000007</v>
      </c>
      <c r="F322" s="276">
        <f t="shared" si="54"/>
        <v>36197.500000000007</v>
      </c>
      <c r="G322" s="277">
        <v>0</v>
      </c>
      <c r="H322" s="277">
        <v>0</v>
      </c>
      <c r="I322" s="277">
        <v>0</v>
      </c>
      <c r="J322" s="828"/>
      <c r="K322" s="627"/>
      <c r="L322" s="73"/>
    </row>
    <row r="323" spans="1:15" ht="15.75" outlineLevel="3" x14ac:dyDescent="0.25">
      <c r="A323" s="685"/>
      <c r="B323" s="845"/>
      <c r="C323" s="612"/>
      <c r="D323" s="275">
        <v>2016</v>
      </c>
      <c r="E323" s="276">
        <f t="shared" si="53"/>
        <v>37788.400000000001</v>
      </c>
      <c r="F323" s="276">
        <f>SUM(F331,F339,F347,F355)</f>
        <v>37788.400000000001</v>
      </c>
      <c r="G323" s="276">
        <f t="shared" ref="G323:I327" si="55">G331</f>
        <v>0</v>
      </c>
      <c r="H323" s="276">
        <f t="shared" si="55"/>
        <v>0</v>
      </c>
      <c r="I323" s="276">
        <f t="shared" si="55"/>
        <v>0</v>
      </c>
      <c r="J323" s="867"/>
      <c r="K323" s="627"/>
      <c r="L323" s="129"/>
    </row>
    <row r="324" spans="1:15" ht="15.75" outlineLevel="3" x14ac:dyDescent="0.25">
      <c r="A324" s="685"/>
      <c r="B324" s="845"/>
      <c r="C324" s="612"/>
      <c r="D324" s="275">
        <v>2017</v>
      </c>
      <c r="E324" s="276">
        <f t="shared" si="53"/>
        <v>37730.599999999991</v>
      </c>
      <c r="F324" s="276">
        <f>SUM(F332,F340,F348,F356)</f>
        <v>37730.599999999991</v>
      </c>
      <c r="G324" s="276">
        <f t="shared" si="55"/>
        <v>0</v>
      </c>
      <c r="H324" s="276">
        <f t="shared" si="55"/>
        <v>0</v>
      </c>
      <c r="I324" s="276">
        <f t="shared" si="55"/>
        <v>0</v>
      </c>
      <c r="J324" s="867"/>
      <c r="K324" s="627"/>
      <c r="L324" s="129"/>
    </row>
    <row r="325" spans="1:15" ht="15.75" outlineLevel="3" x14ac:dyDescent="0.25">
      <c r="A325" s="685"/>
      <c r="B325" s="845"/>
      <c r="C325" s="612"/>
      <c r="D325" s="275">
        <v>2018</v>
      </c>
      <c r="E325" s="276">
        <f t="shared" si="53"/>
        <v>37675.800000000003</v>
      </c>
      <c r="F325" s="276">
        <f>SUM(F333,F341,F349,F357)</f>
        <v>37675.800000000003</v>
      </c>
      <c r="G325" s="276">
        <f t="shared" si="55"/>
        <v>0</v>
      </c>
      <c r="H325" s="276">
        <f t="shared" si="55"/>
        <v>0</v>
      </c>
      <c r="I325" s="276">
        <f t="shared" si="55"/>
        <v>0</v>
      </c>
      <c r="J325" s="867"/>
      <c r="K325" s="627"/>
      <c r="L325" s="129"/>
    </row>
    <row r="326" spans="1:15" ht="15.75" outlineLevel="3" x14ac:dyDescent="0.25">
      <c r="A326" s="685"/>
      <c r="B326" s="845"/>
      <c r="C326" s="612"/>
      <c r="D326" s="275">
        <v>2019</v>
      </c>
      <c r="E326" s="276">
        <f t="shared" si="53"/>
        <v>39318.400000000001</v>
      </c>
      <c r="F326" s="276">
        <f>SUM(F334,F342,F350,F358)</f>
        <v>39318.400000000001</v>
      </c>
      <c r="G326" s="276">
        <f t="shared" si="55"/>
        <v>0</v>
      </c>
      <c r="H326" s="276">
        <f t="shared" si="55"/>
        <v>0</v>
      </c>
      <c r="I326" s="276">
        <f t="shared" si="55"/>
        <v>0</v>
      </c>
      <c r="J326" s="867"/>
      <c r="K326" s="627"/>
      <c r="L326" s="129"/>
    </row>
    <row r="327" spans="1:15" ht="15.75" outlineLevel="3" x14ac:dyDescent="0.25">
      <c r="A327" s="843"/>
      <c r="B327" s="846"/>
      <c r="C327" s="827"/>
      <c r="D327" s="275">
        <v>2020</v>
      </c>
      <c r="E327" s="276">
        <f t="shared" si="53"/>
        <v>39318.400000000001</v>
      </c>
      <c r="F327" s="276">
        <f>SUM(F335,F343,F351,F359)</f>
        <v>39318.400000000001</v>
      </c>
      <c r="G327" s="276">
        <f t="shared" si="55"/>
        <v>0</v>
      </c>
      <c r="H327" s="276">
        <f t="shared" si="55"/>
        <v>0</v>
      </c>
      <c r="I327" s="276">
        <f t="shared" si="55"/>
        <v>0</v>
      </c>
      <c r="J327" s="868"/>
      <c r="K327" s="847"/>
      <c r="L327" s="129"/>
    </row>
    <row r="328" spans="1:15" ht="15.75" outlineLevel="3" x14ac:dyDescent="0.25">
      <c r="A328" s="479" t="s">
        <v>192</v>
      </c>
      <c r="B328" s="756" t="s">
        <v>632</v>
      </c>
      <c r="C328" s="479" t="s">
        <v>126</v>
      </c>
      <c r="D328" s="70" t="s">
        <v>23</v>
      </c>
      <c r="E328" s="77">
        <f>SUM(E329:E335)</f>
        <v>263400.2</v>
      </c>
      <c r="F328" s="77">
        <f>SUM(F329:F335)</f>
        <v>263400.2</v>
      </c>
      <c r="G328" s="76">
        <f>SUM(G331:G335)</f>
        <v>0</v>
      </c>
      <c r="H328" s="76">
        <f>SUM(H331:H335)</f>
        <v>0</v>
      </c>
      <c r="I328" s="76">
        <f>SUM(I331:I335)</f>
        <v>0</v>
      </c>
      <c r="J328" s="628" t="s">
        <v>585</v>
      </c>
      <c r="K328" s="618" t="s">
        <v>80</v>
      </c>
      <c r="L328" s="129"/>
      <c r="M328" s="228"/>
      <c r="N328" s="71"/>
      <c r="O328" s="71"/>
    </row>
    <row r="329" spans="1:15" s="129" customFormat="1" ht="15.75" outlineLevel="3" x14ac:dyDescent="0.25">
      <c r="A329" s="480"/>
      <c r="B329" s="757"/>
      <c r="C329" s="480"/>
      <c r="D329" s="56">
        <v>2014</v>
      </c>
      <c r="E329" s="250">
        <f t="shared" ref="E329:E335" si="56">SUM(F329:I329)</f>
        <v>38409.300000000003</v>
      </c>
      <c r="F329" s="76">
        <v>38409.300000000003</v>
      </c>
      <c r="G329" s="76">
        <v>0</v>
      </c>
      <c r="H329" s="76">
        <v>0</v>
      </c>
      <c r="I329" s="76">
        <v>0</v>
      </c>
      <c r="J329" s="648"/>
      <c r="K329" s="620"/>
      <c r="M329" s="228"/>
      <c r="N329" s="71"/>
      <c r="O329" s="71"/>
    </row>
    <row r="330" spans="1:15" s="129" customFormat="1" ht="15.75" outlineLevel="3" x14ac:dyDescent="0.25">
      <c r="A330" s="480"/>
      <c r="B330" s="757"/>
      <c r="C330" s="480"/>
      <c r="D330" s="56">
        <v>2015</v>
      </c>
      <c r="E330" s="250">
        <f t="shared" si="56"/>
        <v>35709.9</v>
      </c>
      <c r="F330" s="76">
        <v>35709.9</v>
      </c>
      <c r="G330" s="76">
        <v>0</v>
      </c>
      <c r="H330" s="76">
        <v>0</v>
      </c>
      <c r="I330" s="76">
        <v>0</v>
      </c>
      <c r="J330" s="648"/>
      <c r="K330" s="620"/>
      <c r="M330" s="228"/>
      <c r="N330" s="71"/>
      <c r="O330" s="71"/>
    </row>
    <row r="331" spans="1:15" ht="15.75" outlineLevel="3" x14ac:dyDescent="0.25">
      <c r="A331" s="480"/>
      <c r="B331" s="757"/>
      <c r="C331" s="480"/>
      <c r="D331" s="56">
        <v>2016</v>
      </c>
      <c r="E331" s="250">
        <f t="shared" si="56"/>
        <v>37483.199999999997</v>
      </c>
      <c r="F331" s="250">
        <v>37483.199999999997</v>
      </c>
      <c r="G331" s="250">
        <v>0</v>
      </c>
      <c r="H331" s="250">
        <v>0</v>
      </c>
      <c r="I331" s="250">
        <v>0</v>
      </c>
      <c r="J331" s="831"/>
      <c r="K331" s="620"/>
      <c r="L331" s="129"/>
      <c r="M331" s="229"/>
      <c r="N331" s="230"/>
      <c r="O331" s="71"/>
    </row>
    <row r="332" spans="1:15" ht="15.75" outlineLevel="3" x14ac:dyDescent="0.25">
      <c r="A332" s="480"/>
      <c r="B332" s="757"/>
      <c r="C332" s="480"/>
      <c r="D332" s="56">
        <v>2017</v>
      </c>
      <c r="E332" s="250">
        <f t="shared" si="56"/>
        <v>37440.699999999997</v>
      </c>
      <c r="F332" s="250">
        <v>37440.699999999997</v>
      </c>
      <c r="G332" s="250">
        <v>0</v>
      </c>
      <c r="H332" s="250">
        <v>0</v>
      </c>
      <c r="I332" s="250">
        <v>0</v>
      </c>
      <c r="J332" s="831"/>
      <c r="K332" s="620"/>
      <c r="L332" s="129"/>
      <c r="M332" s="229"/>
      <c r="N332" s="230"/>
      <c r="O332" s="71"/>
    </row>
    <row r="333" spans="1:15" ht="15.75" outlineLevel="3" x14ac:dyDescent="0.25">
      <c r="A333" s="480"/>
      <c r="B333" s="757"/>
      <c r="C333" s="480"/>
      <c r="D333" s="56">
        <v>2018</v>
      </c>
      <c r="E333" s="250">
        <f t="shared" si="56"/>
        <v>37400.300000000003</v>
      </c>
      <c r="F333" s="250">
        <v>37400.300000000003</v>
      </c>
      <c r="G333" s="250">
        <v>0</v>
      </c>
      <c r="H333" s="250">
        <v>0</v>
      </c>
      <c r="I333" s="250">
        <v>0</v>
      </c>
      <c r="J333" s="831"/>
      <c r="K333" s="620"/>
      <c r="L333" s="129"/>
      <c r="M333" s="71"/>
      <c r="N333" s="71"/>
      <c r="O333" s="71"/>
    </row>
    <row r="334" spans="1:15" ht="15.75" outlineLevel="3" x14ac:dyDescent="0.25">
      <c r="A334" s="480"/>
      <c r="B334" s="757"/>
      <c r="C334" s="480"/>
      <c r="D334" s="56">
        <v>2019</v>
      </c>
      <c r="E334" s="250">
        <f t="shared" si="56"/>
        <v>38478.400000000001</v>
      </c>
      <c r="F334" s="250">
        <v>38478.400000000001</v>
      </c>
      <c r="G334" s="250">
        <v>0</v>
      </c>
      <c r="H334" s="250">
        <v>0</v>
      </c>
      <c r="I334" s="250">
        <v>0</v>
      </c>
      <c r="J334" s="831"/>
      <c r="K334" s="620"/>
      <c r="L334" s="129"/>
      <c r="M334" s="71"/>
      <c r="N334" s="71"/>
      <c r="O334" s="71"/>
    </row>
    <row r="335" spans="1:15" ht="15.75" outlineLevel="3" x14ac:dyDescent="0.25">
      <c r="A335" s="481"/>
      <c r="B335" s="758"/>
      <c r="C335" s="481"/>
      <c r="D335" s="56">
        <v>2020</v>
      </c>
      <c r="E335" s="250">
        <f t="shared" si="56"/>
        <v>38478.400000000001</v>
      </c>
      <c r="F335" s="250">
        <v>38478.400000000001</v>
      </c>
      <c r="G335" s="250">
        <v>0</v>
      </c>
      <c r="H335" s="250">
        <v>0</v>
      </c>
      <c r="I335" s="250">
        <v>0</v>
      </c>
      <c r="J335" s="832"/>
      <c r="K335" s="619"/>
      <c r="L335" s="129"/>
      <c r="M335" s="71"/>
      <c r="N335" s="71"/>
      <c r="O335" s="71"/>
    </row>
    <row r="336" spans="1:15" ht="15.75" outlineLevel="3" x14ac:dyDescent="0.25">
      <c r="A336" s="479" t="s">
        <v>193</v>
      </c>
      <c r="B336" s="756" t="s">
        <v>633</v>
      </c>
      <c r="C336" s="479" t="s">
        <v>126</v>
      </c>
      <c r="D336" s="70" t="s">
        <v>23</v>
      </c>
      <c r="E336" s="77">
        <f t="shared" ref="E336:E360" si="57">SUM(F336:I336)</f>
        <v>646.20000000000005</v>
      </c>
      <c r="F336" s="77">
        <f>SUM(F337:F343)</f>
        <v>646.20000000000005</v>
      </c>
      <c r="G336" s="77">
        <f>SUM(G339:G343)</f>
        <v>0</v>
      </c>
      <c r="H336" s="77">
        <f>SUM(H339:H343)</f>
        <v>0</v>
      </c>
      <c r="I336" s="77">
        <f>SUM(I339:I343)</f>
        <v>0</v>
      </c>
      <c r="J336" s="833" t="s">
        <v>586</v>
      </c>
      <c r="K336" s="618" t="s">
        <v>80</v>
      </c>
      <c r="L336" s="129"/>
      <c r="M336" s="71"/>
      <c r="N336" s="71"/>
      <c r="O336" s="71"/>
    </row>
    <row r="337" spans="1:13" s="129" customFormat="1" ht="15.75" outlineLevel="3" x14ac:dyDescent="0.25">
      <c r="A337" s="480"/>
      <c r="B337" s="757"/>
      <c r="C337" s="480"/>
      <c r="D337" s="56">
        <v>2014</v>
      </c>
      <c r="E337" s="250">
        <f t="shared" si="57"/>
        <v>150</v>
      </c>
      <c r="F337" s="250">
        <v>150</v>
      </c>
      <c r="G337" s="76">
        <v>0</v>
      </c>
      <c r="H337" s="76">
        <v>0</v>
      </c>
      <c r="I337" s="76">
        <v>0</v>
      </c>
      <c r="J337" s="834"/>
      <c r="K337" s="620"/>
      <c r="M337" s="68"/>
    </row>
    <row r="338" spans="1:13" s="129" customFormat="1" ht="15.75" outlineLevel="3" x14ac:dyDescent="0.25">
      <c r="A338" s="480"/>
      <c r="B338" s="757"/>
      <c r="C338" s="480"/>
      <c r="D338" s="56">
        <v>2015</v>
      </c>
      <c r="E338" s="250">
        <f t="shared" si="57"/>
        <v>101.3</v>
      </c>
      <c r="F338" s="250">
        <v>101.3</v>
      </c>
      <c r="G338" s="76">
        <v>0</v>
      </c>
      <c r="H338" s="76">
        <v>0</v>
      </c>
      <c r="I338" s="76">
        <v>0</v>
      </c>
      <c r="J338" s="834"/>
      <c r="K338" s="620"/>
      <c r="M338" s="68"/>
    </row>
    <row r="339" spans="1:13" ht="15.75" outlineLevel="3" x14ac:dyDescent="0.25">
      <c r="A339" s="480"/>
      <c r="B339" s="757"/>
      <c r="C339" s="480"/>
      <c r="D339" s="56">
        <v>2016</v>
      </c>
      <c r="E339" s="250">
        <f t="shared" si="57"/>
        <v>33.299999999999997</v>
      </c>
      <c r="F339" s="250">
        <v>33.299999999999997</v>
      </c>
      <c r="G339" s="250">
        <v>0</v>
      </c>
      <c r="H339" s="250">
        <v>0</v>
      </c>
      <c r="I339" s="250">
        <v>0</v>
      </c>
      <c r="J339" s="629"/>
      <c r="K339" s="620"/>
      <c r="L339" s="129"/>
    </row>
    <row r="340" spans="1:13" ht="15.75" outlineLevel="3" x14ac:dyDescent="0.25">
      <c r="A340" s="480"/>
      <c r="B340" s="757"/>
      <c r="C340" s="480"/>
      <c r="D340" s="56">
        <v>2017</v>
      </c>
      <c r="E340" s="250">
        <f t="shared" si="57"/>
        <v>31.6</v>
      </c>
      <c r="F340" s="250">
        <v>31.6</v>
      </c>
      <c r="G340" s="250">
        <v>0</v>
      </c>
      <c r="H340" s="250">
        <v>0</v>
      </c>
      <c r="I340" s="250">
        <v>0</v>
      </c>
      <c r="J340" s="629"/>
      <c r="K340" s="620"/>
      <c r="L340" s="129"/>
    </row>
    <row r="341" spans="1:13" ht="15.75" outlineLevel="3" x14ac:dyDescent="0.25">
      <c r="A341" s="480"/>
      <c r="B341" s="757"/>
      <c r="C341" s="480"/>
      <c r="D341" s="56">
        <v>2018</v>
      </c>
      <c r="E341" s="250">
        <f t="shared" si="57"/>
        <v>30</v>
      </c>
      <c r="F341" s="250">
        <v>30</v>
      </c>
      <c r="G341" s="250">
        <v>0</v>
      </c>
      <c r="H341" s="250">
        <v>0</v>
      </c>
      <c r="I341" s="250">
        <v>0</v>
      </c>
      <c r="J341" s="629"/>
      <c r="K341" s="620"/>
      <c r="L341" s="129"/>
    </row>
    <row r="342" spans="1:13" ht="15.75" outlineLevel="3" x14ac:dyDescent="0.25">
      <c r="A342" s="480"/>
      <c r="B342" s="757"/>
      <c r="C342" s="480"/>
      <c r="D342" s="56">
        <v>2019</v>
      </c>
      <c r="E342" s="250">
        <f t="shared" si="57"/>
        <v>150</v>
      </c>
      <c r="F342" s="250">
        <v>150</v>
      </c>
      <c r="G342" s="250">
        <v>0</v>
      </c>
      <c r="H342" s="250">
        <v>0</v>
      </c>
      <c r="I342" s="250">
        <v>0</v>
      </c>
      <c r="J342" s="629"/>
      <c r="K342" s="620"/>
      <c r="L342" s="129"/>
    </row>
    <row r="343" spans="1:13" ht="15.75" outlineLevel="3" x14ac:dyDescent="0.25">
      <c r="A343" s="481"/>
      <c r="B343" s="758"/>
      <c r="C343" s="481"/>
      <c r="D343" s="56">
        <v>2020</v>
      </c>
      <c r="E343" s="250">
        <f t="shared" si="57"/>
        <v>150</v>
      </c>
      <c r="F343" s="250">
        <v>150</v>
      </c>
      <c r="G343" s="250">
        <v>0</v>
      </c>
      <c r="H343" s="250">
        <v>0</v>
      </c>
      <c r="I343" s="250">
        <v>0</v>
      </c>
      <c r="J343" s="830"/>
      <c r="K343" s="619"/>
      <c r="L343" s="129"/>
    </row>
    <row r="344" spans="1:13" ht="15.75" outlineLevel="3" x14ac:dyDescent="0.25">
      <c r="A344" s="479" t="s">
        <v>10</v>
      </c>
      <c r="B344" s="756" t="s">
        <v>634</v>
      </c>
      <c r="C344" s="479" t="s">
        <v>126</v>
      </c>
      <c r="D344" s="70" t="s">
        <v>23</v>
      </c>
      <c r="E344" s="77">
        <f t="shared" si="57"/>
        <v>1113.0999999999999</v>
      </c>
      <c r="F344" s="77">
        <f>SUM(F345:F351)</f>
        <v>1113.0999999999999</v>
      </c>
      <c r="G344" s="77">
        <f>SUM(G347:G351)</f>
        <v>0</v>
      </c>
      <c r="H344" s="77">
        <f>SUM(H347:H351)</f>
        <v>0</v>
      </c>
      <c r="I344" s="77">
        <f>SUM(I347:I351)</f>
        <v>0</v>
      </c>
      <c r="J344" s="833" t="s">
        <v>373</v>
      </c>
      <c r="K344" s="618" t="s">
        <v>80</v>
      </c>
      <c r="L344" s="129"/>
    </row>
    <row r="345" spans="1:13" s="129" customFormat="1" ht="15.75" outlineLevel="3" x14ac:dyDescent="0.25">
      <c r="A345" s="480"/>
      <c r="B345" s="757"/>
      <c r="C345" s="480"/>
      <c r="D345" s="56">
        <v>2014</v>
      </c>
      <c r="E345" s="250">
        <f t="shared" si="57"/>
        <v>147.6</v>
      </c>
      <c r="F345" s="76">
        <v>147.6</v>
      </c>
      <c r="G345" s="76">
        <v>0</v>
      </c>
      <c r="H345" s="76">
        <v>0</v>
      </c>
      <c r="I345" s="76">
        <v>0</v>
      </c>
      <c r="J345" s="834"/>
      <c r="K345" s="620"/>
      <c r="M345" s="68"/>
    </row>
    <row r="346" spans="1:13" s="129" customFormat="1" ht="15.75" outlineLevel="3" x14ac:dyDescent="0.25">
      <c r="A346" s="480"/>
      <c r="B346" s="757"/>
      <c r="C346" s="480"/>
      <c r="D346" s="56">
        <v>2015</v>
      </c>
      <c r="E346" s="250">
        <f t="shared" si="57"/>
        <v>150</v>
      </c>
      <c r="F346" s="76">
        <v>150</v>
      </c>
      <c r="G346" s="76">
        <v>0</v>
      </c>
      <c r="H346" s="76">
        <v>0</v>
      </c>
      <c r="I346" s="76">
        <v>0</v>
      </c>
      <c r="J346" s="834"/>
      <c r="K346" s="620"/>
      <c r="M346" s="68"/>
    </row>
    <row r="347" spans="1:13" ht="15.75" outlineLevel="3" x14ac:dyDescent="0.25">
      <c r="A347" s="480"/>
      <c r="B347" s="757"/>
      <c r="C347" s="480"/>
      <c r="D347" s="56">
        <v>2016</v>
      </c>
      <c r="E347" s="250">
        <f t="shared" si="57"/>
        <v>47.5</v>
      </c>
      <c r="F347" s="250">
        <v>47.5</v>
      </c>
      <c r="G347" s="250">
        <v>0</v>
      </c>
      <c r="H347" s="250">
        <v>0</v>
      </c>
      <c r="I347" s="250">
        <v>0</v>
      </c>
      <c r="J347" s="629"/>
      <c r="K347" s="620"/>
      <c r="L347" s="129"/>
    </row>
    <row r="348" spans="1:13" ht="15.75" outlineLevel="3" x14ac:dyDescent="0.25">
      <c r="A348" s="480"/>
      <c r="B348" s="757"/>
      <c r="C348" s="480"/>
      <c r="D348" s="56">
        <v>2017</v>
      </c>
      <c r="E348" s="250">
        <f t="shared" si="57"/>
        <v>45.1</v>
      </c>
      <c r="F348" s="250">
        <v>45.1</v>
      </c>
      <c r="G348" s="250">
        <v>0</v>
      </c>
      <c r="H348" s="250">
        <v>0</v>
      </c>
      <c r="I348" s="250">
        <v>0</v>
      </c>
      <c r="J348" s="629"/>
      <c r="K348" s="620"/>
      <c r="L348" s="129"/>
    </row>
    <row r="349" spans="1:13" ht="15.75" outlineLevel="3" x14ac:dyDescent="0.25">
      <c r="A349" s="480"/>
      <c r="B349" s="757"/>
      <c r="C349" s="480"/>
      <c r="D349" s="56">
        <v>2018</v>
      </c>
      <c r="E349" s="250">
        <f t="shared" si="57"/>
        <v>42.9</v>
      </c>
      <c r="F349" s="250">
        <v>42.9</v>
      </c>
      <c r="G349" s="250">
        <v>0</v>
      </c>
      <c r="H349" s="250">
        <v>0</v>
      </c>
      <c r="I349" s="250">
        <v>0</v>
      </c>
      <c r="J349" s="629"/>
      <c r="K349" s="620"/>
      <c r="L349" s="129"/>
    </row>
    <row r="350" spans="1:13" ht="15.75" outlineLevel="3" x14ac:dyDescent="0.25">
      <c r="A350" s="480"/>
      <c r="B350" s="757"/>
      <c r="C350" s="480"/>
      <c r="D350" s="56">
        <v>2019</v>
      </c>
      <c r="E350" s="250">
        <f t="shared" si="57"/>
        <v>340</v>
      </c>
      <c r="F350" s="250">
        <v>340</v>
      </c>
      <c r="G350" s="250">
        <v>0</v>
      </c>
      <c r="H350" s="250">
        <v>0</v>
      </c>
      <c r="I350" s="250">
        <v>0</v>
      </c>
      <c r="J350" s="629"/>
      <c r="K350" s="620"/>
      <c r="L350" s="129"/>
    </row>
    <row r="351" spans="1:13" ht="15.75" outlineLevel="3" x14ac:dyDescent="0.25">
      <c r="A351" s="481"/>
      <c r="B351" s="758"/>
      <c r="C351" s="481"/>
      <c r="D351" s="56">
        <v>2020</v>
      </c>
      <c r="E351" s="250">
        <f t="shared" si="57"/>
        <v>340</v>
      </c>
      <c r="F351" s="250">
        <v>340</v>
      </c>
      <c r="G351" s="250">
        <v>0</v>
      </c>
      <c r="H351" s="250">
        <v>0</v>
      </c>
      <c r="I351" s="250">
        <v>0</v>
      </c>
      <c r="J351" s="830"/>
      <c r="K351" s="619"/>
      <c r="L351" s="129"/>
    </row>
    <row r="352" spans="1:13" ht="15.75" outlineLevel="3" x14ac:dyDescent="0.25">
      <c r="A352" s="479" t="s">
        <v>194</v>
      </c>
      <c r="B352" s="756" t="s">
        <v>657</v>
      </c>
      <c r="C352" s="479" t="s">
        <v>164</v>
      </c>
      <c r="D352" s="70" t="s">
        <v>23</v>
      </c>
      <c r="E352" s="77">
        <f t="shared" si="57"/>
        <v>1576.5</v>
      </c>
      <c r="F352" s="77">
        <f>SUM(F353:F359)</f>
        <v>1576.5</v>
      </c>
      <c r="G352" s="77">
        <f>SUM(G355:G359)</f>
        <v>0</v>
      </c>
      <c r="H352" s="77">
        <f>SUM(H355:H359)</f>
        <v>0</v>
      </c>
      <c r="I352" s="77">
        <f>SUM(I355:I359)</f>
        <v>0</v>
      </c>
      <c r="J352" s="833" t="s">
        <v>420</v>
      </c>
      <c r="K352" s="618" t="s">
        <v>80</v>
      </c>
      <c r="L352" s="129"/>
    </row>
    <row r="353" spans="1:13" s="129" customFormat="1" ht="15.75" outlineLevel="3" x14ac:dyDescent="0.25">
      <c r="A353" s="480"/>
      <c r="B353" s="757"/>
      <c r="C353" s="480"/>
      <c r="D353" s="56">
        <v>2014</v>
      </c>
      <c r="E353" s="250">
        <f t="shared" si="57"/>
        <v>0</v>
      </c>
      <c r="F353" s="76">
        <v>0</v>
      </c>
      <c r="G353" s="76">
        <v>0</v>
      </c>
      <c r="H353" s="76">
        <v>0</v>
      </c>
      <c r="I353" s="76">
        <v>0</v>
      </c>
      <c r="J353" s="834"/>
      <c r="K353" s="620"/>
      <c r="M353" s="68"/>
    </row>
    <row r="354" spans="1:13" s="129" customFormat="1" ht="15.75" outlineLevel="3" x14ac:dyDescent="0.25">
      <c r="A354" s="480"/>
      <c r="B354" s="757"/>
      <c r="C354" s="480"/>
      <c r="D354" s="56">
        <v>2015</v>
      </c>
      <c r="E354" s="250">
        <f t="shared" si="57"/>
        <v>236.3</v>
      </c>
      <c r="F354" s="76">
        <v>236.3</v>
      </c>
      <c r="G354" s="76">
        <v>0</v>
      </c>
      <c r="H354" s="76">
        <v>0</v>
      </c>
      <c r="I354" s="76">
        <v>0</v>
      </c>
      <c r="J354" s="834"/>
      <c r="K354" s="620"/>
      <c r="M354" s="68"/>
    </row>
    <row r="355" spans="1:13" ht="15.75" outlineLevel="3" x14ac:dyDescent="0.25">
      <c r="A355" s="480"/>
      <c r="B355" s="757"/>
      <c r="C355" s="480"/>
      <c r="D355" s="56">
        <v>2016</v>
      </c>
      <c r="E355" s="250">
        <f t="shared" si="57"/>
        <v>224.4</v>
      </c>
      <c r="F355" s="250">
        <v>224.4</v>
      </c>
      <c r="G355" s="250">
        <v>0</v>
      </c>
      <c r="H355" s="250">
        <v>0</v>
      </c>
      <c r="I355" s="250">
        <v>0</v>
      </c>
      <c r="J355" s="629"/>
      <c r="K355" s="620"/>
      <c r="L355" s="129"/>
    </row>
    <row r="356" spans="1:13" ht="15.75" outlineLevel="3" x14ac:dyDescent="0.25">
      <c r="A356" s="480"/>
      <c r="B356" s="757"/>
      <c r="C356" s="480"/>
      <c r="D356" s="56">
        <v>2017</v>
      </c>
      <c r="E356" s="250">
        <f t="shared" si="57"/>
        <v>213.2</v>
      </c>
      <c r="F356" s="250">
        <v>213.2</v>
      </c>
      <c r="G356" s="250">
        <v>0</v>
      </c>
      <c r="H356" s="250">
        <v>0</v>
      </c>
      <c r="I356" s="250">
        <v>0</v>
      </c>
      <c r="J356" s="629"/>
      <c r="K356" s="620"/>
      <c r="L356" s="129"/>
    </row>
    <row r="357" spans="1:13" ht="15.75" outlineLevel="3" x14ac:dyDescent="0.25">
      <c r="A357" s="480"/>
      <c r="B357" s="757"/>
      <c r="C357" s="480"/>
      <c r="D357" s="56">
        <v>2018</v>
      </c>
      <c r="E357" s="250">
        <f t="shared" si="57"/>
        <v>202.6</v>
      </c>
      <c r="F357" s="250">
        <v>202.6</v>
      </c>
      <c r="G357" s="250">
        <v>0</v>
      </c>
      <c r="H357" s="250">
        <v>0</v>
      </c>
      <c r="I357" s="250">
        <v>0</v>
      </c>
      <c r="J357" s="629"/>
      <c r="K357" s="620"/>
      <c r="L357" s="129"/>
    </row>
    <row r="358" spans="1:13" ht="15.75" outlineLevel="3" x14ac:dyDescent="0.25">
      <c r="A358" s="480"/>
      <c r="B358" s="757"/>
      <c r="C358" s="480"/>
      <c r="D358" s="56">
        <v>2019</v>
      </c>
      <c r="E358" s="250">
        <f t="shared" si="57"/>
        <v>350</v>
      </c>
      <c r="F358" s="250">
        <v>350</v>
      </c>
      <c r="G358" s="250">
        <v>0</v>
      </c>
      <c r="H358" s="250">
        <v>0</v>
      </c>
      <c r="I358" s="250">
        <v>0</v>
      </c>
      <c r="J358" s="629"/>
      <c r="K358" s="620"/>
      <c r="L358" s="129"/>
    </row>
    <row r="359" spans="1:13" ht="15.75" outlineLevel="3" x14ac:dyDescent="0.25">
      <c r="A359" s="481"/>
      <c r="B359" s="758"/>
      <c r="C359" s="481"/>
      <c r="D359" s="56">
        <v>2020</v>
      </c>
      <c r="E359" s="250">
        <f t="shared" si="57"/>
        <v>350</v>
      </c>
      <c r="F359" s="250">
        <v>350</v>
      </c>
      <c r="G359" s="250">
        <v>0</v>
      </c>
      <c r="H359" s="250">
        <v>0</v>
      </c>
      <c r="I359" s="250">
        <v>0</v>
      </c>
      <c r="J359" s="830"/>
      <c r="K359" s="619"/>
      <c r="L359" s="129"/>
    </row>
    <row r="360" spans="1:13" ht="15.75" outlineLevel="1" x14ac:dyDescent="0.25">
      <c r="A360" s="604" t="s">
        <v>195</v>
      </c>
      <c r="B360" s="606" t="s">
        <v>196</v>
      </c>
      <c r="C360" s="604" t="s">
        <v>126</v>
      </c>
      <c r="D360" s="279" t="s">
        <v>23</v>
      </c>
      <c r="E360" s="280">
        <f t="shared" si="57"/>
        <v>526161</v>
      </c>
      <c r="F360" s="280">
        <f>SUM(F361:F367)</f>
        <v>454386.60000000003</v>
      </c>
      <c r="G360" s="280">
        <f>SUM(G361:G367)</f>
        <v>0</v>
      </c>
      <c r="H360" s="280">
        <f>SUM(H361:H367)</f>
        <v>0</v>
      </c>
      <c r="I360" s="280">
        <f>SUM(I361:I367)</f>
        <v>71774.400000000009</v>
      </c>
      <c r="J360" s="703" t="s">
        <v>541</v>
      </c>
      <c r="K360" s="622" t="s">
        <v>102</v>
      </c>
      <c r="L360" s="129"/>
    </row>
    <row r="361" spans="1:13" ht="15.75" outlineLevel="2" x14ac:dyDescent="0.25">
      <c r="A361" s="605"/>
      <c r="B361" s="607"/>
      <c r="C361" s="605"/>
      <c r="D361" s="281">
        <v>2014</v>
      </c>
      <c r="E361" s="282">
        <f t="shared" ref="E361:E367" si="58">SUM(F361:I361)</f>
        <v>95576.500000000015</v>
      </c>
      <c r="F361" s="282">
        <f t="shared" ref="F361:I367" si="59">F369</f>
        <v>84455.500000000015</v>
      </c>
      <c r="G361" s="282">
        <f t="shared" si="59"/>
        <v>0</v>
      </c>
      <c r="H361" s="282">
        <f t="shared" si="59"/>
        <v>0</v>
      </c>
      <c r="I361" s="282">
        <f t="shared" si="59"/>
        <v>11121</v>
      </c>
      <c r="J361" s="704"/>
      <c r="K361" s="623"/>
      <c r="L361" s="129"/>
    </row>
    <row r="362" spans="1:13" ht="15.75" outlineLevel="2" x14ac:dyDescent="0.25">
      <c r="A362" s="605"/>
      <c r="B362" s="607"/>
      <c r="C362" s="605"/>
      <c r="D362" s="281">
        <v>2015</v>
      </c>
      <c r="E362" s="282">
        <f t="shared" si="58"/>
        <v>83031.099999999991</v>
      </c>
      <c r="F362" s="282">
        <f t="shared" si="59"/>
        <v>74022.099999999991</v>
      </c>
      <c r="G362" s="282">
        <f t="shared" si="59"/>
        <v>0</v>
      </c>
      <c r="H362" s="282">
        <f t="shared" si="59"/>
        <v>0</v>
      </c>
      <c r="I362" s="282">
        <f t="shared" si="59"/>
        <v>9009</v>
      </c>
      <c r="J362" s="704"/>
      <c r="K362" s="623"/>
      <c r="L362" s="129"/>
    </row>
    <row r="363" spans="1:13" ht="15.75" outlineLevel="2" x14ac:dyDescent="0.25">
      <c r="A363" s="605"/>
      <c r="B363" s="607"/>
      <c r="C363" s="605"/>
      <c r="D363" s="281">
        <v>2016</v>
      </c>
      <c r="E363" s="282">
        <f t="shared" si="58"/>
        <v>48082.700000000004</v>
      </c>
      <c r="F363" s="282">
        <f t="shared" si="59"/>
        <v>38997.9</v>
      </c>
      <c r="G363" s="282">
        <f t="shared" si="59"/>
        <v>0</v>
      </c>
      <c r="H363" s="282">
        <f t="shared" si="59"/>
        <v>0</v>
      </c>
      <c r="I363" s="282">
        <f t="shared" si="59"/>
        <v>9084.8000000000011</v>
      </c>
      <c r="J363" s="704"/>
      <c r="K363" s="623"/>
      <c r="L363" s="129"/>
    </row>
    <row r="364" spans="1:13" ht="15.75" outlineLevel="2" x14ac:dyDescent="0.25">
      <c r="A364" s="605"/>
      <c r="B364" s="607"/>
      <c r="C364" s="605"/>
      <c r="D364" s="281">
        <v>2017</v>
      </c>
      <c r="E364" s="282">
        <f t="shared" si="58"/>
        <v>42533.599999999999</v>
      </c>
      <c r="F364" s="282">
        <f t="shared" si="59"/>
        <v>33448.799999999996</v>
      </c>
      <c r="G364" s="282">
        <f t="shared" si="59"/>
        <v>0</v>
      </c>
      <c r="H364" s="282">
        <f t="shared" si="59"/>
        <v>0</v>
      </c>
      <c r="I364" s="282">
        <f t="shared" si="59"/>
        <v>9084.8000000000011</v>
      </c>
      <c r="J364" s="704"/>
      <c r="K364" s="623"/>
      <c r="L364" s="129"/>
    </row>
    <row r="365" spans="1:13" ht="15.75" outlineLevel="2" x14ac:dyDescent="0.25">
      <c r="A365" s="605"/>
      <c r="B365" s="607"/>
      <c r="C365" s="605"/>
      <c r="D365" s="281">
        <v>2018</v>
      </c>
      <c r="E365" s="282">
        <f t="shared" si="58"/>
        <v>69427.199999999997</v>
      </c>
      <c r="F365" s="282">
        <f>F373</f>
        <v>60342.400000000001</v>
      </c>
      <c r="G365" s="282">
        <f t="shared" si="59"/>
        <v>0</v>
      </c>
      <c r="H365" s="282">
        <f t="shared" si="59"/>
        <v>0</v>
      </c>
      <c r="I365" s="282">
        <f t="shared" si="59"/>
        <v>9084.8000000000011</v>
      </c>
      <c r="J365" s="704"/>
      <c r="K365" s="623"/>
      <c r="L365" s="129"/>
    </row>
    <row r="366" spans="1:13" ht="15.75" outlineLevel="2" x14ac:dyDescent="0.25">
      <c r="A366" s="605"/>
      <c r="B366" s="607"/>
      <c r="C366" s="605"/>
      <c r="D366" s="281">
        <v>2019</v>
      </c>
      <c r="E366" s="282">
        <f t="shared" si="58"/>
        <v>93506.7</v>
      </c>
      <c r="F366" s="282">
        <f t="shared" si="59"/>
        <v>81311.7</v>
      </c>
      <c r="G366" s="282">
        <f t="shared" si="59"/>
        <v>0</v>
      </c>
      <c r="H366" s="282">
        <f t="shared" si="59"/>
        <v>0</v>
      </c>
      <c r="I366" s="282">
        <f t="shared" si="59"/>
        <v>12195</v>
      </c>
      <c r="J366" s="704"/>
      <c r="K366" s="623"/>
      <c r="L366" s="129"/>
    </row>
    <row r="367" spans="1:13" ht="15.75" outlineLevel="2" x14ac:dyDescent="0.25">
      <c r="A367" s="842"/>
      <c r="B367" s="789"/>
      <c r="C367" s="842"/>
      <c r="D367" s="281">
        <v>2020</v>
      </c>
      <c r="E367" s="282">
        <f t="shared" si="58"/>
        <v>94003.199999999997</v>
      </c>
      <c r="F367" s="282">
        <f t="shared" si="59"/>
        <v>81808.2</v>
      </c>
      <c r="G367" s="282">
        <f t="shared" si="59"/>
        <v>0</v>
      </c>
      <c r="H367" s="282">
        <f t="shared" si="59"/>
        <v>0</v>
      </c>
      <c r="I367" s="282">
        <f t="shared" si="59"/>
        <v>12195</v>
      </c>
      <c r="J367" s="705"/>
      <c r="K367" s="838"/>
      <c r="L367" s="129"/>
    </row>
    <row r="368" spans="1:13" ht="35.25" customHeight="1" outlineLevel="2" x14ac:dyDescent="0.25">
      <c r="A368" s="611" t="s">
        <v>197</v>
      </c>
      <c r="B368" s="706" t="s">
        <v>689</v>
      </c>
      <c r="C368" s="611" t="s">
        <v>126</v>
      </c>
      <c r="D368" s="272" t="s">
        <v>23</v>
      </c>
      <c r="E368" s="287">
        <f>SUM(E369:E375)</f>
        <v>524485.5</v>
      </c>
      <c r="F368" s="287">
        <f>SUM(F369:F375)</f>
        <v>454386.60000000003</v>
      </c>
      <c r="G368" s="287">
        <f>SUM(G369:G375)</f>
        <v>0</v>
      </c>
      <c r="H368" s="287">
        <f>SUM(H369:H375)</f>
        <v>0</v>
      </c>
      <c r="I368" s="287">
        <f>SUM(I369:I375)</f>
        <v>71774.400000000009</v>
      </c>
      <c r="J368" s="655" t="str">
        <f>'3. Пок.'!B15&amp;CHAR(10)&amp;CHAR(10)&amp;'3. Пок.'!B16</f>
        <v>Доля населения, удовлетворённая информационной открытостью деятельности исполнительных органов государственной власти Мурманской области
Доля опубликованной информации о деятельности государственных органов власти Мурманской области и социально значимой информации в общем объеме публикаций газеты "Мурманский вестник"</v>
      </c>
      <c r="K368" s="626" t="s">
        <v>102</v>
      </c>
      <c r="L368" s="129"/>
    </row>
    <row r="369" spans="1:13" ht="15.75" outlineLevel="3" x14ac:dyDescent="0.25">
      <c r="A369" s="612"/>
      <c r="B369" s="707"/>
      <c r="C369" s="612"/>
      <c r="D369" s="275">
        <v>2014</v>
      </c>
      <c r="E369" s="276">
        <f>E377+E385+E393+E401+E409+E411+E429+E437+E445</f>
        <v>93901</v>
      </c>
      <c r="F369" s="276">
        <f>F377+F385+F393+F401+F409+F411+F414+F429+F437+F445</f>
        <v>84455.500000000015</v>
      </c>
      <c r="G369" s="276">
        <f>G377+G385+G393+G401+G409+G411+G429</f>
        <v>0</v>
      </c>
      <c r="H369" s="276">
        <f>H377+H385+H393+H401+H409+H411+H429</f>
        <v>0</v>
      </c>
      <c r="I369" s="276">
        <f>I377+I385+I393+I401+I409+I411+I429+I437</f>
        <v>11121</v>
      </c>
      <c r="J369" s="828"/>
      <c r="K369" s="627"/>
      <c r="L369" s="129"/>
    </row>
    <row r="370" spans="1:13" ht="15.75" outlineLevel="3" x14ac:dyDescent="0.25">
      <c r="A370" s="612"/>
      <c r="B370" s="707"/>
      <c r="C370" s="612"/>
      <c r="D370" s="275">
        <v>2015</v>
      </c>
      <c r="E370" s="276">
        <f>F370+G370+H370+I370</f>
        <v>83031.099999999991</v>
      </c>
      <c r="F370" s="276">
        <f>F378+F386+F394+F402+F412+F415+F430+F438</f>
        <v>74022.099999999991</v>
      </c>
      <c r="G370" s="276">
        <f>G378+G386+G394+G402+G412+G430</f>
        <v>0</v>
      </c>
      <c r="H370" s="276">
        <f>H378+H386+H394+H402+H412+H430</f>
        <v>0</v>
      </c>
      <c r="I370" s="276">
        <f>I378+I386+I394+I402+I412+I430+I438</f>
        <v>9009</v>
      </c>
      <c r="J370" s="828"/>
      <c r="K370" s="627"/>
      <c r="L370" s="129"/>
    </row>
    <row r="371" spans="1:13" ht="15.75" outlineLevel="3" x14ac:dyDescent="0.25">
      <c r="A371" s="612"/>
      <c r="B371" s="707"/>
      <c r="C371" s="612"/>
      <c r="D371" s="275">
        <v>2016</v>
      </c>
      <c r="E371" s="276">
        <f t="shared" ref="E371:E375" si="60">F371+G371+H371+I371</f>
        <v>48082.700000000004</v>
      </c>
      <c r="F371" s="276">
        <f>F379+F387+F395+F403+F423+F431+F439</f>
        <v>38997.9</v>
      </c>
      <c r="G371" s="276">
        <f t="shared" ref="G371:H375" si="61">G379+G387+G395+G403+G423+G431</f>
        <v>0</v>
      </c>
      <c r="H371" s="276">
        <f t="shared" si="61"/>
        <v>0</v>
      </c>
      <c r="I371" s="276">
        <f>I379+I387+I395+I403+I423+I431+I439</f>
        <v>9084.8000000000011</v>
      </c>
      <c r="J371" s="828"/>
      <c r="K371" s="627"/>
      <c r="L371" s="129"/>
    </row>
    <row r="372" spans="1:13" ht="15.75" customHeight="1" outlineLevel="3" x14ac:dyDescent="0.25">
      <c r="A372" s="612"/>
      <c r="B372" s="707"/>
      <c r="C372" s="612"/>
      <c r="D372" s="275">
        <v>2017</v>
      </c>
      <c r="E372" s="276">
        <f t="shared" si="60"/>
        <v>42533.599999999999</v>
      </c>
      <c r="F372" s="276">
        <f>F380+F388+F396+F404+F424+F432+F440</f>
        <v>33448.799999999996</v>
      </c>
      <c r="G372" s="276">
        <f t="shared" si="61"/>
        <v>0</v>
      </c>
      <c r="H372" s="276">
        <f t="shared" si="61"/>
        <v>0</v>
      </c>
      <c r="I372" s="276">
        <f>I380+I388+I396+I404+I424+I432+I440</f>
        <v>9084.8000000000011</v>
      </c>
      <c r="J372" s="828"/>
      <c r="K372" s="627"/>
      <c r="L372" s="129"/>
      <c r="M372" s="63"/>
    </row>
    <row r="373" spans="1:13" ht="15.75" outlineLevel="3" x14ac:dyDescent="0.25">
      <c r="A373" s="612"/>
      <c r="B373" s="707"/>
      <c r="C373" s="612"/>
      <c r="D373" s="275">
        <v>2018</v>
      </c>
      <c r="E373" s="276">
        <f t="shared" si="60"/>
        <v>69427.199999999997</v>
      </c>
      <c r="F373" s="276">
        <f>F381+F389+F397+F405+F419+F425+F433+F441</f>
        <v>60342.400000000001</v>
      </c>
      <c r="G373" s="276">
        <f t="shared" si="61"/>
        <v>0</v>
      </c>
      <c r="H373" s="276">
        <f t="shared" si="61"/>
        <v>0</v>
      </c>
      <c r="I373" s="276">
        <f>I381+I389+I397+I405+I425+I433+I441</f>
        <v>9084.8000000000011</v>
      </c>
      <c r="J373" s="828"/>
      <c r="K373" s="627"/>
      <c r="L373" s="129"/>
    </row>
    <row r="374" spans="1:13" ht="15.75" outlineLevel="3" x14ac:dyDescent="0.25">
      <c r="A374" s="612"/>
      <c r="B374" s="707"/>
      <c r="C374" s="612"/>
      <c r="D374" s="275">
        <v>2019</v>
      </c>
      <c r="E374" s="276">
        <f t="shared" si="60"/>
        <v>93506.7</v>
      </c>
      <c r="F374" s="276">
        <f>F382+F390+F398+F406+F420+F426+F434</f>
        <v>81311.7</v>
      </c>
      <c r="G374" s="276">
        <f t="shared" si="61"/>
        <v>0</v>
      </c>
      <c r="H374" s="276">
        <f t="shared" si="61"/>
        <v>0</v>
      </c>
      <c r="I374" s="276">
        <f>I382+I390+I398+I406+I426+I434+I442</f>
        <v>12195</v>
      </c>
      <c r="J374" s="828"/>
      <c r="K374" s="627"/>
      <c r="L374" s="129"/>
    </row>
    <row r="375" spans="1:13" ht="36" customHeight="1" outlineLevel="3" x14ac:dyDescent="0.25">
      <c r="A375" s="827"/>
      <c r="B375" s="751"/>
      <c r="C375" s="827"/>
      <c r="D375" s="275">
        <v>2020</v>
      </c>
      <c r="E375" s="276">
        <f t="shared" si="60"/>
        <v>94003.199999999997</v>
      </c>
      <c r="F375" s="276">
        <f>F383+F391+F399+F407+F421+F427+F435+F443</f>
        <v>81808.2</v>
      </c>
      <c r="G375" s="276">
        <f t="shared" si="61"/>
        <v>0</v>
      </c>
      <c r="H375" s="276">
        <f t="shared" si="61"/>
        <v>0</v>
      </c>
      <c r="I375" s="276">
        <f>I383+I391+I399+I407+I427+I435+I443</f>
        <v>12195</v>
      </c>
      <c r="J375" s="829"/>
      <c r="K375" s="847"/>
      <c r="L375" s="129"/>
    </row>
    <row r="376" spans="1:13" ht="44.25" customHeight="1" outlineLevel="3" x14ac:dyDescent="0.25">
      <c r="A376" s="479" t="s">
        <v>198</v>
      </c>
      <c r="B376" s="756" t="s">
        <v>635</v>
      </c>
      <c r="C376" s="479" t="s">
        <v>126</v>
      </c>
      <c r="D376" s="70" t="s">
        <v>23</v>
      </c>
      <c r="E376" s="179">
        <f>SUM(E377:E383)</f>
        <v>271416</v>
      </c>
      <c r="F376" s="179">
        <f>SUM(F377:F383)</f>
        <v>271416</v>
      </c>
      <c r="G376" s="179">
        <f>SUM(G377:G383)</f>
        <v>0</v>
      </c>
      <c r="H376" s="179">
        <f>SUM(H377:H383)</f>
        <v>0</v>
      </c>
      <c r="I376" s="179">
        <f>SUM(I377:I383)</f>
        <v>0</v>
      </c>
      <c r="J376" s="833" t="s">
        <v>486</v>
      </c>
      <c r="K376" s="618" t="s">
        <v>102</v>
      </c>
      <c r="L376" s="129"/>
    </row>
    <row r="377" spans="1:13" ht="15.75" outlineLevel="3" x14ac:dyDescent="0.25">
      <c r="A377" s="480"/>
      <c r="B377" s="757"/>
      <c r="C377" s="480"/>
      <c r="D377" s="56">
        <v>2014</v>
      </c>
      <c r="E377" s="80">
        <f>SUM(F377:I377)</f>
        <v>47535.9</v>
      </c>
      <c r="F377" s="80">
        <v>47535.9</v>
      </c>
      <c r="G377" s="250">
        <v>0</v>
      </c>
      <c r="H377" s="250">
        <v>0</v>
      </c>
      <c r="I377" s="250">
        <v>0</v>
      </c>
      <c r="J377" s="629"/>
      <c r="K377" s="620"/>
      <c r="L377" s="73"/>
    </row>
    <row r="378" spans="1:13" ht="15.75" outlineLevel="3" x14ac:dyDescent="0.25">
      <c r="A378" s="480"/>
      <c r="B378" s="757"/>
      <c r="C378" s="480"/>
      <c r="D378" s="56">
        <v>2015</v>
      </c>
      <c r="E378" s="80">
        <f t="shared" ref="E378:E427" si="62">SUM(F378:I378)</f>
        <v>43163.1</v>
      </c>
      <c r="F378" s="80">
        <v>43163.1</v>
      </c>
      <c r="G378" s="250">
        <v>0</v>
      </c>
      <c r="H378" s="250">
        <v>0</v>
      </c>
      <c r="I378" s="250">
        <v>0</v>
      </c>
      <c r="J378" s="629"/>
      <c r="K378" s="620"/>
      <c r="L378" s="129"/>
    </row>
    <row r="379" spans="1:13" ht="15.75" outlineLevel="3" x14ac:dyDescent="0.25">
      <c r="A379" s="480"/>
      <c r="B379" s="757"/>
      <c r="C379" s="480"/>
      <c r="D379" s="56">
        <v>2016</v>
      </c>
      <c r="E379" s="80">
        <f t="shared" si="62"/>
        <v>36690.5</v>
      </c>
      <c r="F379" s="80">
        <v>36690.5</v>
      </c>
      <c r="G379" s="250">
        <v>0</v>
      </c>
      <c r="H379" s="250">
        <v>0</v>
      </c>
      <c r="I379" s="250">
        <v>0</v>
      </c>
      <c r="J379" s="629"/>
      <c r="K379" s="620"/>
      <c r="L379" s="129"/>
    </row>
    <row r="380" spans="1:13" ht="15.75" outlineLevel="3" x14ac:dyDescent="0.25">
      <c r="A380" s="480"/>
      <c r="B380" s="757"/>
      <c r="C380" s="480"/>
      <c r="D380" s="56">
        <v>2017</v>
      </c>
      <c r="E380" s="80">
        <f t="shared" si="62"/>
        <v>31187.3</v>
      </c>
      <c r="F380" s="80">
        <v>31187.3</v>
      </c>
      <c r="G380" s="250">
        <v>0</v>
      </c>
      <c r="H380" s="250">
        <v>0</v>
      </c>
      <c r="I380" s="250">
        <v>0</v>
      </c>
      <c r="J380" s="629"/>
      <c r="K380" s="620"/>
      <c r="L380" s="129"/>
    </row>
    <row r="381" spans="1:13" ht="15.75" outlineLevel="3" x14ac:dyDescent="0.25">
      <c r="A381" s="480"/>
      <c r="B381" s="757"/>
      <c r="C381" s="480"/>
      <c r="D381" s="56">
        <v>2018</v>
      </c>
      <c r="E381" s="80">
        <f t="shared" si="62"/>
        <v>26508.6</v>
      </c>
      <c r="F381" s="80">
        <v>26508.6</v>
      </c>
      <c r="G381" s="250">
        <v>0</v>
      </c>
      <c r="H381" s="250">
        <v>0</v>
      </c>
      <c r="I381" s="250">
        <v>0</v>
      </c>
      <c r="J381" s="629"/>
      <c r="K381" s="620"/>
      <c r="L381" s="129"/>
    </row>
    <row r="382" spans="1:13" ht="15.75" outlineLevel="3" x14ac:dyDescent="0.25">
      <c r="A382" s="480"/>
      <c r="B382" s="757"/>
      <c r="C382" s="480"/>
      <c r="D382" s="56">
        <v>2019</v>
      </c>
      <c r="E382" s="80">
        <f t="shared" si="62"/>
        <v>43165.3</v>
      </c>
      <c r="F382" s="80">
        <v>43165.3</v>
      </c>
      <c r="G382" s="250">
        <v>0</v>
      </c>
      <c r="H382" s="250">
        <v>0</v>
      </c>
      <c r="I382" s="250">
        <v>0</v>
      </c>
      <c r="J382" s="629"/>
      <c r="K382" s="620"/>
      <c r="L382" s="129"/>
    </row>
    <row r="383" spans="1:13" ht="15.75" outlineLevel="3" x14ac:dyDescent="0.25">
      <c r="A383" s="481"/>
      <c r="B383" s="758"/>
      <c r="C383" s="481"/>
      <c r="D383" s="56">
        <v>2020</v>
      </c>
      <c r="E383" s="80">
        <f t="shared" si="62"/>
        <v>43165.3</v>
      </c>
      <c r="F383" s="80">
        <v>43165.3</v>
      </c>
      <c r="G383" s="250">
        <v>0</v>
      </c>
      <c r="H383" s="250">
        <v>0</v>
      </c>
      <c r="I383" s="250">
        <v>0</v>
      </c>
      <c r="J383" s="830"/>
      <c r="K383" s="619"/>
      <c r="L383" s="129"/>
    </row>
    <row r="384" spans="1:13" ht="15.75" outlineLevel="3" x14ac:dyDescent="0.25">
      <c r="A384" s="479" t="s">
        <v>199</v>
      </c>
      <c r="B384" s="756" t="s">
        <v>636</v>
      </c>
      <c r="C384" s="479" t="s">
        <v>126</v>
      </c>
      <c r="D384" s="70" t="s">
        <v>23</v>
      </c>
      <c r="E384" s="179">
        <f>SUM(E385:E391)</f>
        <v>2968.9</v>
      </c>
      <c r="F384" s="179">
        <f>SUM(F385:F391)</f>
        <v>2968.9</v>
      </c>
      <c r="G384" s="179">
        <f>SUM(G385:G391)</f>
        <v>0</v>
      </c>
      <c r="H384" s="179">
        <f>SUM(H385:H391)</f>
        <v>0</v>
      </c>
      <c r="I384" s="179">
        <f>SUM(I385:I391)</f>
        <v>0</v>
      </c>
      <c r="J384" s="833" t="s">
        <v>433</v>
      </c>
      <c r="K384" s="618" t="s">
        <v>102</v>
      </c>
      <c r="L384" s="129"/>
    </row>
    <row r="385" spans="1:12" ht="15.75" outlineLevel="3" x14ac:dyDescent="0.25">
      <c r="A385" s="480"/>
      <c r="B385" s="757"/>
      <c r="C385" s="480"/>
      <c r="D385" s="56">
        <v>2014</v>
      </c>
      <c r="E385" s="80">
        <f t="shared" si="62"/>
        <v>399.5</v>
      </c>
      <c r="F385" s="250">
        <v>399.5</v>
      </c>
      <c r="G385" s="250">
        <v>0</v>
      </c>
      <c r="H385" s="250">
        <v>0</v>
      </c>
      <c r="I385" s="250">
        <v>0</v>
      </c>
      <c r="J385" s="629"/>
      <c r="K385" s="620"/>
      <c r="L385" s="129"/>
    </row>
    <row r="386" spans="1:12" ht="15.75" outlineLevel="3" x14ac:dyDescent="0.25">
      <c r="A386" s="480"/>
      <c r="B386" s="757"/>
      <c r="C386" s="480"/>
      <c r="D386" s="56">
        <v>2015</v>
      </c>
      <c r="E386" s="80">
        <f t="shared" si="62"/>
        <v>450</v>
      </c>
      <c r="F386" s="250">
        <v>450</v>
      </c>
      <c r="G386" s="250">
        <v>0</v>
      </c>
      <c r="H386" s="250">
        <v>0</v>
      </c>
      <c r="I386" s="250">
        <v>0</v>
      </c>
      <c r="J386" s="629"/>
      <c r="K386" s="620"/>
      <c r="L386" s="129"/>
    </row>
    <row r="387" spans="1:12" ht="15.75" outlineLevel="3" x14ac:dyDescent="0.25">
      <c r="A387" s="480"/>
      <c r="B387" s="757"/>
      <c r="C387" s="480"/>
      <c r="D387" s="56">
        <v>2016</v>
      </c>
      <c r="E387" s="80">
        <f t="shared" si="62"/>
        <v>427.5</v>
      </c>
      <c r="F387" s="250">
        <v>427.5</v>
      </c>
      <c r="G387" s="250">
        <v>0</v>
      </c>
      <c r="H387" s="250">
        <v>0</v>
      </c>
      <c r="I387" s="250">
        <v>0</v>
      </c>
      <c r="J387" s="629"/>
      <c r="K387" s="620"/>
      <c r="L387" s="129"/>
    </row>
    <row r="388" spans="1:12" ht="15.75" outlineLevel="3" x14ac:dyDescent="0.25">
      <c r="A388" s="480"/>
      <c r="B388" s="757"/>
      <c r="C388" s="480"/>
      <c r="D388" s="56">
        <v>2017</v>
      </c>
      <c r="E388" s="80">
        <f t="shared" si="62"/>
        <v>406.1</v>
      </c>
      <c r="F388" s="250">
        <v>406.1</v>
      </c>
      <c r="G388" s="250">
        <v>0</v>
      </c>
      <c r="H388" s="250">
        <v>0</v>
      </c>
      <c r="I388" s="250">
        <v>0</v>
      </c>
      <c r="J388" s="629"/>
      <c r="K388" s="620"/>
      <c r="L388" s="129"/>
    </row>
    <row r="389" spans="1:12" ht="15.75" outlineLevel="3" x14ac:dyDescent="0.25">
      <c r="A389" s="480"/>
      <c r="B389" s="757"/>
      <c r="C389" s="480"/>
      <c r="D389" s="56">
        <v>2018</v>
      </c>
      <c r="E389" s="80">
        <f t="shared" si="62"/>
        <v>385.8</v>
      </c>
      <c r="F389" s="250">
        <v>385.8</v>
      </c>
      <c r="G389" s="250">
        <v>0</v>
      </c>
      <c r="H389" s="250">
        <v>0</v>
      </c>
      <c r="I389" s="250">
        <v>0</v>
      </c>
      <c r="J389" s="629"/>
      <c r="K389" s="620"/>
      <c r="L389" s="129"/>
    </row>
    <row r="390" spans="1:12" ht="15.75" outlineLevel="3" x14ac:dyDescent="0.25">
      <c r="A390" s="480"/>
      <c r="B390" s="757"/>
      <c r="C390" s="480"/>
      <c r="D390" s="56">
        <v>2019</v>
      </c>
      <c r="E390" s="80">
        <f t="shared" si="62"/>
        <v>450</v>
      </c>
      <c r="F390" s="250">
        <v>450</v>
      </c>
      <c r="G390" s="250">
        <v>0</v>
      </c>
      <c r="H390" s="250">
        <v>0</v>
      </c>
      <c r="I390" s="250">
        <v>0</v>
      </c>
      <c r="J390" s="629"/>
      <c r="K390" s="620"/>
      <c r="L390" s="129"/>
    </row>
    <row r="391" spans="1:12" ht="15.75" outlineLevel="3" x14ac:dyDescent="0.25">
      <c r="A391" s="481"/>
      <c r="B391" s="758"/>
      <c r="C391" s="481"/>
      <c r="D391" s="56">
        <v>2020</v>
      </c>
      <c r="E391" s="80">
        <f t="shared" si="62"/>
        <v>450</v>
      </c>
      <c r="F391" s="250">
        <v>450</v>
      </c>
      <c r="G391" s="250">
        <v>0</v>
      </c>
      <c r="H391" s="250">
        <v>0</v>
      </c>
      <c r="I391" s="250">
        <v>0</v>
      </c>
      <c r="J391" s="830"/>
      <c r="K391" s="619"/>
      <c r="L391" s="129"/>
    </row>
    <row r="392" spans="1:12" ht="15.75" outlineLevel="3" x14ac:dyDescent="0.25">
      <c r="A392" s="479" t="s">
        <v>200</v>
      </c>
      <c r="B392" s="756" t="s">
        <v>637</v>
      </c>
      <c r="C392" s="479" t="s">
        <v>126</v>
      </c>
      <c r="D392" s="70" t="s">
        <v>23</v>
      </c>
      <c r="E392" s="179">
        <f>SUM(E393:E399)</f>
        <v>6038</v>
      </c>
      <c r="F392" s="179">
        <f>SUM(F393:F399)</f>
        <v>6038</v>
      </c>
      <c r="G392" s="179">
        <f>SUM(G393:G399)</f>
        <v>0</v>
      </c>
      <c r="H392" s="179">
        <f>SUM(H393:H399)</f>
        <v>0</v>
      </c>
      <c r="I392" s="179">
        <f>SUM(I393:I399)</f>
        <v>0</v>
      </c>
      <c r="J392" s="833" t="s">
        <v>432</v>
      </c>
      <c r="K392" s="618" t="s">
        <v>231</v>
      </c>
      <c r="L392" s="129"/>
    </row>
    <row r="393" spans="1:12" ht="15.75" outlineLevel="3" x14ac:dyDescent="0.25">
      <c r="A393" s="480"/>
      <c r="B393" s="757"/>
      <c r="C393" s="480"/>
      <c r="D393" s="56">
        <v>2014</v>
      </c>
      <c r="E393" s="80">
        <f t="shared" si="62"/>
        <v>900</v>
      </c>
      <c r="F393" s="250">
        <v>900</v>
      </c>
      <c r="G393" s="250">
        <v>0</v>
      </c>
      <c r="H393" s="250">
        <v>0</v>
      </c>
      <c r="I393" s="250">
        <v>0</v>
      </c>
      <c r="J393" s="629"/>
      <c r="K393" s="620"/>
      <c r="L393" s="129"/>
    </row>
    <row r="394" spans="1:12" ht="15.75" outlineLevel="3" x14ac:dyDescent="0.25">
      <c r="A394" s="480"/>
      <c r="B394" s="757"/>
      <c r="C394" s="480"/>
      <c r="D394" s="56">
        <v>2015</v>
      </c>
      <c r="E394" s="80">
        <f t="shared" si="62"/>
        <v>900</v>
      </c>
      <c r="F394" s="250">
        <v>900</v>
      </c>
      <c r="G394" s="250">
        <v>0</v>
      </c>
      <c r="H394" s="250">
        <v>0</v>
      </c>
      <c r="I394" s="250">
        <v>0</v>
      </c>
      <c r="J394" s="629"/>
      <c r="K394" s="620"/>
      <c r="L394" s="129"/>
    </row>
    <row r="395" spans="1:12" ht="15.75" outlineLevel="3" x14ac:dyDescent="0.25">
      <c r="A395" s="480"/>
      <c r="B395" s="757"/>
      <c r="C395" s="480"/>
      <c r="D395" s="56">
        <v>2016</v>
      </c>
      <c r="E395" s="80">
        <f t="shared" si="62"/>
        <v>855</v>
      </c>
      <c r="F395" s="250">
        <v>855</v>
      </c>
      <c r="G395" s="250">
        <v>0</v>
      </c>
      <c r="H395" s="250">
        <v>0</v>
      </c>
      <c r="I395" s="250">
        <v>0</v>
      </c>
      <c r="J395" s="629"/>
      <c r="K395" s="620"/>
      <c r="L395" s="129"/>
    </row>
    <row r="396" spans="1:12" ht="15.75" outlineLevel="3" x14ac:dyDescent="0.25">
      <c r="A396" s="480"/>
      <c r="B396" s="757"/>
      <c r="C396" s="480"/>
      <c r="D396" s="56">
        <v>2017</v>
      </c>
      <c r="E396" s="80">
        <f t="shared" si="62"/>
        <v>812</v>
      </c>
      <c r="F396" s="250">
        <v>812</v>
      </c>
      <c r="G396" s="250">
        <v>0</v>
      </c>
      <c r="H396" s="250">
        <v>0</v>
      </c>
      <c r="I396" s="250">
        <v>0</v>
      </c>
      <c r="J396" s="629"/>
      <c r="K396" s="620"/>
      <c r="L396" s="129"/>
    </row>
    <row r="397" spans="1:12" ht="15.75" outlineLevel="3" x14ac:dyDescent="0.25">
      <c r="A397" s="480"/>
      <c r="B397" s="757"/>
      <c r="C397" s="480"/>
      <c r="D397" s="56">
        <v>2018</v>
      </c>
      <c r="E397" s="80">
        <f t="shared" si="62"/>
        <v>771</v>
      </c>
      <c r="F397" s="250">
        <v>771</v>
      </c>
      <c r="G397" s="250">
        <v>0</v>
      </c>
      <c r="H397" s="250">
        <v>0</v>
      </c>
      <c r="I397" s="250">
        <v>0</v>
      </c>
      <c r="J397" s="629"/>
      <c r="K397" s="620"/>
      <c r="L397" s="129"/>
    </row>
    <row r="398" spans="1:12" ht="15.75" outlineLevel="3" x14ac:dyDescent="0.25">
      <c r="A398" s="480"/>
      <c r="B398" s="757"/>
      <c r="C398" s="480"/>
      <c r="D398" s="56">
        <v>2019</v>
      </c>
      <c r="E398" s="80">
        <f t="shared" si="62"/>
        <v>900</v>
      </c>
      <c r="F398" s="250">
        <v>900</v>
      </c>
      <c r="G398" s="250">
        <v>0</v>
      </c>
      <c r="H398" s="250">
        <v>0</v>
      </c>
      <c r="I398" s="250">
        <v>0</v>
      </c>
      <c r="J398" s="629"/>
      <c r="K398" s="620"/>
      <c r="L398" s="129"/>
    </row>
    <row r="399" spans="1:12" ht="15.75" outlineLevel="3" x14ac:dyDescent="0.25">
      <c r="A399" s="481"/>
      <c r="B399" s="758"/>
      <c r="C399" s="481"/>
      <c r="D399" s="56">
        <v>2020</v>
      </c>
      <c r="E399" s="80">
        <f t="shared" si="62"/>
        <v>900</v>
      </c>
      <c r="F399" s="250">
        <v>900</v>
      </c>
      <c r="G399" s="250">
        <v>0</v>
      </c>
      <c r="H399" s="250">
        <v>0</v>
      </c>
      <c r="I399" s="250">
        <v>0</v>
      </c>
      <c r="J399" s="830"/>
      <c r="K399" s="619"/>
      <c r="L399" s="129"/>
    </row>
    <row r="400" spans="1:12" ht="15.75" outlineLevel="3" x14ac:dyDescent="0.25">
      <c r="A400" s="479" t="s">
        <v>201</v>
      </c>
      <c r="B400" s="756" t="s">
        <v>638</v>
      </c>
      <c r="C400" s="479" t="s">
        <v>126</v>
      </c>
      <c r="D400" s="70" t="s">
        <v>23</v>
      </c>
      <c r="E400" s="179">
        <f>SUM(E401:E407)</f>
        <v>2313</v>
      </c>
      <c r="F400" s="179">
        <f>SUM(F401:F407)</f>
        <v>2313</v>
      </c>
      <c r="G400" s="179">
        <f>SUM(G401:G407)</f>
        <v>0</v>
      </c>
      <c r="H400" s="179">
        <f>SUM(H401:H407)</f>
        <v>0</v>
      </c>
      <c r="I400" s="179">
        <f>SUM(I401:I407)</f>
        <v>0</v>
      </c>
      <c r="J400" s="833" t="s">
        <v>431</v>
      </c>
      <c r="K400" s="618" t="s">
        <v>102</v>
      </c>
      <c r="L400" s="129"/>
    </row>
    <row r="401" spans="1:17" ht="15.75" outlineLevel="3" x14ac:dyDescent="0.25">
      <c r="A401" s="480"/>
      <c r="B401" s="757"/>
      <c r="C401" s="480"/>
      <c r="D401" s="56">
        <v>2014</v>
      </c>
      <c r="E401" s="80">
        <f t="shared" si="62"/>
        <v>400</v>
      </c>
      <c r="F401" s="250">
        <v>400</v>
      </c>
      <c r="G401" s="250">
        <v>0</v>
      </c>
      <c r="H401" s="250">
        <v>0</v>
      </c>
      <c r="I401" s="250">
        <v>0</v>
      </c>
      <c r="J401" s="629"/>
      <c r="K401" s="620"/>
      <c r="L401" s="129"/>
    </row>
    <row r="402" spans="1:17" ht="15.75" outlineLevel="3" x14ac:dyDescent="0.25">
      <c r="A402" s="480"/>
      <c r="B402" s="757"/>
      <c r="C402" s="480"/>
      <c r="D402" s="56">
        <v>2015</v>
      </c>
      <c r="E402" s="80">
        <f t="shared" si="62"/>
        <v>300</v>
      </c>
      <c r="F402" s="250">
        <v>300</v>
      </c>
      <c r="G402" s="250">
        <v>0</v>
      </c>
      <c r="H402" s="250">
        <v>0</v>
      </c>
      <c r="I402" s="250">
        <v>0</v>
      </c>
      <c r="J402" s="629"/>
      <c r="K402" s="620"/>
      <c r="L402" s="129"/>
    </row>
    <row r="403" spans="1:17" ht="15.75" outlineLevel="3" x14ac:dyDescent="0.25">
      <c r="A403" s="480"/>
      <c r="B403" s="757"/>
      <c r="C403" s="480"/>
      <c r="D403" s="56">
        <v>2016</v>
      </c>
      <c r="E403" s="80">
        <f t="shared" si="62"/>
        <v>285</v>
      </c>
      <c r="F403" s="250">
        <v>285</v>
      </c>
      <c r="G403" s="250">
        <v>0</v>
      </c>
      <c r="H403" s="250">
        <v>0</v>
      </c>
      <c r="I403" s="250">
        <v>0</v>
      </c>
      <c r="J403" s="629"/>
      <c r="K403" s="620"/>
      <c r="L403" s="129"/>
    </row>
    <row r="404" spans="1:17" ht="15.75" outlineLevel="3" x14ac:dyDescent="0.25">
      <c r="A404" s="480"/>
      <c r="B404" s="757"/>
      <c r="C404" s="480"/>
      <c r="D404" s="56">
        <v>2017</v>
      </c>
      <c r="E404" s="80">
        <f t="shared" si="62"/>
        <v>270.8</v>
      </c>
      <c r="F404" s="250">
        <v>270.8</v>
      </c>
      <c r="G404" s="250">
        <v>0</v>
      </c>
      <c r="H404" s="250">
        <v>0</v>
      </c>
      <c r="I404" s="250">
        <v>0</v>
      </c>
      <c r="J404" s="629"/>
      <c r="K404" s="620"/>
      <c r="L404" s="129"/>
    </row>
    <row r="405" spans="1:17" ht="15.75" outlineLevel="3" x14ac:dyDescent="0.25">
      <c r="A405" s="480"/>
      <c r="B405" s="757"/>
      <c r="C405" s="480"/>
      <c r="D405" s="56">
        <v>2018</v>
      </c>
      <c r="E405" s="80">
        <f t="shared" si="62"/>
        <v>257.2</v>
      </c>
      <c r="F405" s="250">
        <v>257.2</v>
      </c>
      <c r="G405" s="250">
        <v>0</v>
      </c>
      <c r="H405" s="250">
        <v>0</v>
      </c>
      <c r="I405" s="250">
        <v>0</v>
      </c>
      <c r="J405" s="629"/>
      <c r="K405" s="620"/>
      <c r="L405" s="129"/>
    </row>
    <row r="406" spans="1:17" ht="15.75" outlineLevel="3" x14ac:dyDescent="0.25">
      <c r="A406" s="480"/>
      <c r="B406" s="757"/>
      <c r="C406" s="480"/>
      <c r="D406" s="56">
        <v>2019</v>
      </c>
      <c r="E406" s="80">
        <f t="shared" si="62"/>
        <v>400</v>
      </c>
      <c r="F406" s="250">
        <v>400</v>
      </c>
      <c r="G406" s="250">
        <v>0</v>
      </c>
      <c r="H406" s="250">
        <v>0</v>
      </c>
      <c r="I406" s="250">
        <v>0</v>
      </c>
      <c r="J406" s="629"/>
      <c r="K406" s="620"/>
      <c r="L406" s="129"/>
    </row>
    <row r="407" spans="1:17" ht="15.75" outlineLevel="3" x14ac:dyDescent="0.25">
      <c r="A407" s="481"/>
      <c r="B407" s="758"/>
      <c r="C407" s="481"/>
      <c r="D407" s="56">
        <v>2020</v>
      </c>
      <c r="E407" s="80">
        <f t="shared" si="62"/>
        <v>400</v>
      </c>
      <c r="F407" s="250">
        <v>400</v>
      </c>
      <c r="G407" s="250">
        <v>0</v>
      </c>
      <c r="H407" s="250">
        <v>0</v>
      </c>
      <c r="I407" s="250">
        <v>0</v>
      </c>
      <c r="J407" s="830"/>
      <c r="K407" s="619"/>
      <c r="L407" s="129"/>
    </row>
    <row r="408" spans="1:17" ht="49.5" customHeight="1" outlineLevel="3" x14ac:dyDescent="0.25">
      <c r="A408" s="479" t="s">
        <v>202</v>
      </c>
      <c r="B408" s="756" t="s">
        <v>639</v>
      </c>
      <c r="C408" s="479" t="s">
        <v>126</v>
      </c>
      <c r="D408" s="70" t="s">
        <v>23</v>
      </c>
      <c r="E408" s="179">
        <f>SUM(E409:E409)</f>
        <v>381.8</v>
      </c>
      <c r="F408" s="179">
        <f>SUM(F409:F409)</f>
        <v>381.8</v>
      </c>
      <c r="G408" s="179">
        <f>SUM(G409:G409)</f>
        <v>0</v>
      </c>
      <c r="H408" s="179">
        <f>SUM(H409:H409)</f>
        <v>0</v>
      </c>
      <c r="I408" s="179">
        <f>SUM(I409:I409)</f>
        <v>0</v>
      </c>
      <c r="J408" s="884" t="s">
        <v>541</v>
      </c>
      <c r="K408" s="618" t="s">
        <v>102</v>
      </c>
      <c r="L408" s="129"/>
    </row>
    <row r="409" spans="1:17" ht="38.25" customHeight="1" outlineLevel="3" x14ac:dyDescent="0.25">
      <c r="A409" s="480"/>
      <c r="B409" s="870"/>
      <c r="C409" s="480"/>
      <c r="D409" s="56">
        <v>2014</v>
      </c>
      <c r="E409" s="250">
        <f>SUM(F409:I409)</f>
        <v>381.8</v>
      </c>
      <c r="F409" s="250">
        <v>381.8</v>
      </c>
      <c r="G409" s="250">
        <v>0</v>
      </c>
      <c r="H409" s="250">
        <v>0</v>
      </c>
      <c r="I409" s="250">
        <v>0</v>
      </c>
      <c r="J409" s="539"/>
      <c r="K409" s="620"/>
      <c r="L409" s="129"/>
    </row>
    <row r="410" spans="1:17" s="129" customFormat="1" ht="15.75" customHeight="1" outlineLevel="3" x14ac:dyDescent="0.25">
      <c r="A410" s="479" t="s">
        <v>203</v>
      </c>
      <c r="B410" s="756" t="s">
        <v>640</v>
      </c>
      <c r="C410" s="479" t="s">
        <v>168</v>
      </c>
      <c r="D410" s="70" t="s">
        <v>23</v>
      </c>
      <c r="E410" s="179">
        <f>SUM(E411:E412)</f>
        <v>78088.2</v>
      </c>
      <c r="F410" s="179">
        <f>SUM(F411:F412)</f>
        <v>58173.9</v>
      </c>
      <c r="G410" s="179">
        <f>SUM(G411:G412)</f>
        <v>0</v>
      </c>
      <c r="H410" s="179">
        <f>SUM(H411:H412)</f>
        <v>0</v>
      </c>
      <c r="I410" s="179">
        <f>SUM(I411:I412)</f>
        <v>19914.300000000003</v>
      </c>
      <c r="J410" s="833" t="s">
        <v>377</v>
      </c>
      <c r="K410" s="618" t="s">
        <v>98</v>
      </c>
    </row>
    <row r="411" spans="1:17" s="129" customFormat="1" ht="15.75" customHeight="1" outlineLevel="3" x14ac:dyDescent="0.25">
      <c r="A411" s="480"/>
      <c r="B411" s="757"/>
      <c r="C411" s="480"/>
      <c r="D411" s="56">
        <v>2014</v>
      </c>
      <c r="E411" s="80">
        <f t="shared" ref="E411:E412" si="63">SUM(F411:I411)</f>
        <v>42145.2</v>
      </c>
      <c r="F411" s="80">
        <v>31128</v>
      </c>
      <c r="G411" s="250">
        <v>0</v>
      </c>
      <c r="H411" s="250">
        <v>0</v>
      </c>
      <c r="I411" s="80">
        <v>11017.2</v>
      </c>
      <c r="J411" s="834"/>
      <c r="K411" s="620"/>
      <c r="M411" s="123"/>
      <c r="N411" s="123"/>
      <c r="O411" s="123"/>
      <c r="P411" s="123"/>
      <c r="Q411" s="123"/>
    </row>
    <row r="412" spans="1:17" s="129" customFormat="1" ht="15.75" customHeight="1" outlineLevel="3" x14ac:dyDescent="0.25">
      <c r="A412" s="480"/>
      <c r="B412" s="757"/>
      <c r="C412" s="480"/>
      <c r="D412" s="56">
        <v>2015</v>
      </c>
      <c r="E412" s="80">
        <f t="shared" si="63"/>
        <v>35943</v>
      </c>
      <c r="F412" s="80">
        <v>27045.9</v>
      </c>
      <c r="G412" s="250">
        <v>0</v>
      </c>
      <c r="H412" s="250">
        <v>0</v>
      </c>
      <c r="I412" s="80">
        <v>8897.1</v>
      </c>
      <c r="J412" s="834"/>
      <c r="K412" s="620"/>
      <c r="M412" s="123"/>
      <c r="N412" s="123"/>
      <c r="O412" s="123"/>
      <c r="P412" s="123"/>
      <c r="Q412" s="123"/>
    </row>
    <row r="413" spans="1:17" s="129" customFormat="1" ht="15.75" customHeight="1" outlineLevel="3" x14ac:dyDescent="0.25">
      <c r="A413" s="479" t="s">
        <v>205</v>
      </c>
      <c r="B413" s="756" t="s">
        <v>641</v>
      </c>
      <c r="C413" s="479" t="s">
        <v>168</v>
      </c>
      <c r="D413" s="70" t="s">
        <v>23</v>
      </c>
      <c r="E413" s="179">
        <f>SUM(E414:E415)</f>
        <v>3146.4</v>
      </c>
      <c r="F413" s="179">
        <f>SUM(F414:F415)</f>
        <v>3146.4</v>
      </c>
      <c r="G413" s="179">
        <f>SUM(G414:G415)</f>
        <v>0</v>
      </c>
      <c r="H413" s="179">
        <f>SUM(H414:H415)</f>
        <v>0</v>
      </c>
      <c r="I413" s="179">
        <f>SUM(I414:I415)</f>
        <v>0</v>
      </c>
      <c r="J413" s="833" t="s">
        <v>430</v>
      </c>
      <c r="K413" s="618" t="s">
        <v>98</v>
      </c>
    </row>
    <row r="414" spans="1:17" s="129" customFormat="1" ht="15.75" customHeight="1" outlineLevel="3" x14ac:dyDescent="0.25">
      <c r="A414" s="480"/>
      <c r="B414" s="757"/>
      <c r="C414" s="480"/>
      <c r="D414" s="56">
        <v>2014</v>
      </c>
      <c r="E414" s="80">
        <f t="shared" ref="E414:E415" si="64">SUM(F414:I414)</f>
        <v>1675.5</v>
      </c>
      <c r="F414" s="80">
        <v>1675.5</v>
      </c>
      <c r="G414" s="250">
        <v>0</v>
      </c>
      <c r="H414" s="250">
        <v>0</v>
      </c>
      <c r="I414" s="340">
        <v>0</v>
      </c>
      <c r="J414" s="834"/>
      <c r="K414" s="620"/>
    </row>
    <row r="415" spans="1:17" s="129" customFormat="1" ht="15.75" customHeight="1" outlineLevel="3" x14ac:dyDescent="0.25">
      <c r="A415" s="480"/>
      <c r="B415" s="757"/>
      <c r="C415" s="480"/>
      <c r="D415" s="56">
        <v>2015</v>
      </c>
      <c r="E415" s="80">
        <f t="shared" si="64"/>
        <v>1470.9</v>
      </c>
      <c r="F415" s="80">
        <v>1470.9</v>
      </c>
      <c r="G415" s="250">
        <v>0</v>
      </c>
      <c r="H415" s="250">
        <v>0</v>
      </c>
      <c r="I415" s="340">
        <v>0</v>
      </c>
      <c r="J415" s="834"/>
      <c r="K415" s="620"/>
    </row>
    <row r="416" spans="1:17" s="129" customFormat="1" ht="15.75" customHeight="1" outlineLevel="3" x14ac:dyDescent="0.25">
      <c r="A416" s="479" t="s">
        <v>12</v>
      </c>
      <c r="B416" s="756" t="s">
        <v>642</v>
      </c>
      <c r="C416" s="479" t="s">
        <v>169</v>
      </c>
      <c r="D416" s="70" t="s">
        <v>23</v>
      </c>
      <c r="E416" s="179">
        <f>SUM(E417:E421)</f>
        <v>173896.59999999998</v>
      </c>
      <c r="F416" s="179">
        <f>SUM(F417:F421)</f>
        <v>161955.59999999998</v>
      </c>
      <c r="G416" s="179">
        <f>SUM(G417:G421)</f>
        <v>0</v>
      </c>
      <c r="H416" s="179">
        <f>SUM(H417:H421)</f>
        <v>0</v>
      </c>
      <c r="I416" s="179">
        <f>SUM(I417:I421)</f>
        <v>11941</v>
      </c>
      <c r="J416" s="833" t="s">
        <v>658</v>
      </c>
      <c r="K416" s="618" t="s">
        <v>98</v>
      </c>
    </row>
    <row r="417" spans="1:12" s="129" customFormat="1" ht="15.75" customHeight="1" outlineLevel="3" x14ac:dyDescent="0.25">
      <c r="A417" s="480"/>
      <c r="B417" s="757"/>
      <c r="C417" s="480"/>
      <c r="D417" s="56">
        <v>2016</v>
      </c>
      <c r="E417" s="80">
        <f t="shared" ref="E417:E421" si="65">SUM(F417:I417)</f>
        <v>30634</v>
      </c>
      <c r="F417" s="80">
        <v>30634</v>
      </c>
      <c r="G417" s="250">
        <v>0</v>
      </c>
      <c r="H417" s="250">
        <v>0</v>
      </c>
      <c r="I417" s="340">
        <v>0</v>
      </c>
      <c r="J417" s="834"/>
      <c r="K417" s="620"/>
    </row>
    <row r="418" spans="1:12" s="129" customFormat="1" ht="15.75" customHeight="1" outlineLevel="3" x14ac:dyDescent="0.25">
      <c r="A418" s="480"/>
      <c r="B418" s="757"/>
      <c r="C418" s="480"/>
      <c r="D418" s="56">
        <v>2017</v>
      </c>
      <c r="E418" s="80">
        <f t="shared" si="65"/>
        <v>31764.1</v>
      </c>
      <c r="F418" s="80">
        <v>31764.1</v>
      </c>
      <c r="G418" s="250">
        <v>0</v>
      </c>
      <c r="H418" s="250">
        <v>0</v>
      </c>
      <c r="I418" s="340">
        <v>0</v>
      </c>
      <c r="J418" s="834"/>
      <c r="K418" s="620"/>
    </row>
    <row r="419" spans="1:12" s="129" customFormat="1" ht="15.75" customHeight="1" outlineLevel="3" x14ac:dyDescent="0.25">
      <c r="A419" s="480"/>
      <c r="B419" s="757"/>
      <c r="C419" s="480"/>
      <c r="D419" s="56">
        <v>2018</v>
      </c>
      <c r="E419" s="80">
        <f t="shared" si="65"/>
        <v>31617.1</v>
      </c>
      <c r="F419" s="80">
        <v>31617.1</v>
      </c>
      <c r="G419" s="250">
        <v>0</v>
      </c>
      <c r="H419" s="250">
        <v>0</v>
      </c>
      <c r="I419" s="340">
        <v>0</v>
      </c>
      <c r="J419" s="834"/>
      <c r="K419" s="620"/>
    </row>
    <row r="420" spans="1:12" s="129" customFormat="1" ht="15.75" customHeight="1" outlineLevel="3" x14ac:dyDescent="0.25">
      <c r="A420" s="480"/>
      <c r="B420" s="757"/>
      <c r="C420" s="480"/>
      <c r="D420" s="56">
        <v>2019</v>
      </c>
      <c r="E420" s="80">
        <f t="shared" si="65"/>
        <v>33970.199999999997</v>
      </c>
      <c r="F420" s="80">
        <v>33970.199999999997</v>
      </c>
      <c r="G420" s="250">
        <v>0</v>
      </c>
      <c r="H420" s="250">
        <v>0</v>
      </c>
      <c r="I420" s="340">
        <v>0</v>
      </c>
      <c r="J420" s="834"/>
      <c r="K420" s="620"/>
    </row>
    <row r="421" spans="1:12" s="129" customFormat="1" ht="15.75" customHeight="1" outlineLevel="3" x14ac:dyDescent="0.25">
      <c r="A421" s="481"/>
      <c r="B421" s="758"/>
      <c r="C421" s="481"/>
      <c r="D421" s="56">
        <v>2020</v>
      </c>
      <c r="E421" s="80">
        <f t="shared" si="65"/>
        <v>45911.199999999997</v>
      </c>
      <c r="F421" s="80">
        <v>33970.199999999997</v>
      </c>
      <c r="G421" s="250">
        <v>0</v>
      </c>
      <c r="H421" s="250">
        <v>0</v>
      </c>
      <c r="I421" s="80">
        <v>11941</v>
      </c>
      <c r="J421" s="835"/>
      <c r="K421" s="619"/>
    </row>
    <row r="422" spans="1:12" ht="15.75" outlineLevel="3" x14ac:dyDescent="0.25">
      <c r="A422" s="479" t="s">
        <v>220</v>
      </c>
      <c r="B422" s="756" t="s">
        <v>643</v>
      </c>
      <c r="C422" s="479" t="s">
        <v>561</v>
      </c>
      <c r="D422" s="70" t="s">
        <v>23</v>
      </c>
      <c r="E422" s="179">
        <f>SUM(E423:E427)</f>
        <v>54694.2</v>
      </c>
      <c r="F422" s="179">
        <f>SUM(F423:F427)</f>
        <v>3894.4</v>
      </c>
      <c r="G422" s="179">
        <f>SUM(G423:G427)</f>
        <v>0</v>
      </c>
      <c r="H422" s="179">
        <f>SUM(H423:H427)</f>
        <v>0</v>
      </c>
      <c r="I422" s="179">
        <f>SUM(I423:I427)</f>
        <v>50799.8</v>
      </c>
      <c r="J422" s="833" t="s">
        <v>429</v>
      </c>
      <c r="K422" s="618" t="s">
        <v>98</v>
      </c>
      <c r="L422" s="129"/>
    </row>
    <row r="423" spans="1:12" ht="15.75" outlineLevel="3" x14ac:dyDescent="0.25">
      <c r="A423" s="480"/>
      <c r="B423" s="757"/>
      <c r="C423" s="480"/>
      <c r="D423" s="56">
        <v>2016</v>
      </c>
      <c r="E423" s="80">
        <f t="shared" si="62"/>
        <v>8972.6</v>
      </c>
      <c r="F423" s="80">
        <v>0</v>
      </c>
      <c r="G423" s="250">
        <v>0</v>
      </c>
      <c r="H423" s="250">
        <v>0</v>
      </c>
      <c r="I423" s="80">
        <v>8972.6</v>
      </c>
      <c r="J423" s="629"/>
      <c r="K423" s="620"/>
      <c r="L423" s="129"/>
    </row>
    <row r="424" spans="1:12" ht="15.75" outlineLevel="3" x14ac:dyDescent="0.25">
      <c r="A424" s="480"/>
      <c r="B424" s="757"/>
      <c r="C424" s="480"/>
      <c r="D424" s="56">
        <v>2017</v>
      </c>
      <c r="E424" s="80">
        <f t="shared" si="62"/>
        <v>8972.6</v>
      </c>
      <c r="F424" s="80">
        <v>0</v>
      </c>
      <c r="G424" s="250">
        <v>0</v>
      </c>
      <c r="H424" s="250">
        <v>0</v>
      </c>
      <c r="I424" s="80">
        <v>8972.6</v>
      </c>
      <c r="J424" s="629"/>
      <c r="K424" s="620"/>
      <c r="L424" s="129"/>
    </row>
    <row r="425" spans="1:12" ht="15.75" outlineLevel="3" x14ac:dyDescent="0.25">
      <c r="A425" s="480"/>
      <c r="B425" s="757"/>
      <c r="C425" s="480"/>
      <c r="D425" s="56">
        <v>2018</v>
      </c>
      <c r="E425" s="80">
        <f t="shared" si="62"/>
        <v>8972.6</v>
      </c>
      <c r="F425" s="80">
        <v>0</v>
      </c>
      <c r="G425" s="250">
        <v>0</v>
      </c>
      <c r="H425" s="250">
        <v>0</v>
      </c>
      <c r="I425" s="250">
        <v>8972.6</v>
      </c>
      <c r="J425" s="629"/>
      <c r="K425" s="620"/>
      <c r="L425" s="129"/>
    </row>
    <row r="426" spans="1:12" ht="15.75" outlineLevel="3" x14ac:dyDescent="0.25">
      <c r="A426" s="480"/>
      <c r="B426" s="757"/>
      <c r="C426" s="480"/>
      <c r="D426" s="56">
        <v>2019</v>
      </c>
      <c r="E426" s="80">
        <f t="shared" si="62"/>
        <v>13888.2</v>
      </c>
      <c r="F426" s="80">
        <v>1947.2</v>
      </c>
      <c r="G426" s="250">
        <v>0</v>
      </c>
      <c r="H426" s="250">
        <v>0</v>
      </c>
      <c r="I426" s="80">
        <v>11941</v>
      </c>
      <c r="J426" s="629"/>
      <c r="K426" s="620"/>
      <c r="L426" s="129"/>
    </row>
    <row r="427" spans="1:12" ht="15.75" outlineLevel="3" x14ac:dyDescent="0.25">
      <c r="A427" s="481"/>
      <c r="B427" s="758"/>
      <c r="C427" s="481"/>
      <c r="D427" s="56">
        <v>2020</v>
      </c>
      <c r="E427" s="80">
        <f t="shared" si="62"/>
        <v>13888.2</v>
      </c>
      <c r="F427" s="80">
        <v>1947.2</v>
      </c>
      <c r="G427" s="250">
        <v>0</v>
      </c>
      <c r="H427" s="250">
        <v>0</v>
      </c>
      <c r="I427" s="80">
        <v>11941</v>
      </c>
      <c r="J427" s="830"/>
      <c r="K427" s="619"/>
      <c r="L427" s="129"/>
    </row>
    <row r="428" spans="1:12" ht="15.75" outlineLevel="3" x14ac:dyDescent="0.25">
      <c r="A428" s="479" t="s">
        <v>232</v>
      </c>
      <c r="B428" s="756" t="s">
        <v>644</v>
      </c>
      <c r="C428" s="479" t="s">
        <v>204</v>
      </c>
      <c r="D428" s="70" t="s">
        <v>23</v>
      </c>
      <c r="E428" s="179">
        <f>E429+E430+E431+E432+E433+E434+E435</f>
        <v>3400</v>
      </c>
      <c r="F428" s="179">
        <f>SUM(F429:F435)</f>
        <v>2938.5</v>
      </c>
      <c r="G428" s="179">
        <v>0</v>
      </c>
      <c r="H428" s="179">
        <v>0</v>
      </c>
      <c r="I428" s="179">
        <f>I429+I430+I431+I432+I433+I434+I435</f>
        <v>461.50000000000006</v>
      </c>
      <c r="J428" s="628" t="s">
        <v>428</v>
      </c>
      <c r="K428" s="618" t="s">
        <v>99</v>
      </c>
      <c r="L428" s="129"/>
    </row>
    <row r="429" spans="1:12" ht="15.75" outlineLevel="3" x14ac:dyDescent="0.25">
      <c r="A429" s="480"/>
      <c r="B429" s="757"/>
      <c r="C429" s="480"/>
      <c r="D429" s="56">
        <v>2014</v>
      </c>
      <c r="E429" s="80">
        <f t="shared" ref="E429:E443" si="66">F429+I429</f>
        <v>466.5</v>
      </c>
      <c r="F429" s="79">
        <v>462.7</v>
      </c>
      <c r="G429" s="250">
        <v>0</v>
      </c>
      <c r="H429" s="250">
        <v>0</v>
      </c>
      <c r="I429" s="80">
        <v>3.8</v>
      </c>
      <c r="J429" s="885"/>
      <c r="K429" s="620"/>
      <c r="L429" s="129"/>
    </row>
    <row r="430" spans="1:12" ht="15.75" outlineLevel="3" x14ac:dyDescent="0.25">
      <c r="A430" s="480"/>
      <c r="B430" s="757"/>
      <c r="C430" s="480"/>
      <c r="D430" s="56">
        <v>2015</v>
      </c>
      <c r="E430" s="80">
        <f t="shared" si="66"/>
        <v>431.70000000000005</v>
      </c>
      <c r="F430" s="80">
        <v>319.8</v>
      </c>
      <c r="G430" s="250">
        <v>0</v>
      </c>
      <c r="H430" s="250">
        <v>0</v>
      </c>
      <c r="I430" s="80">
        <v>111.9</v>
      </c>
      <c r="J430" s="885"/>
      <c r="K430" s="620"/>
      <c r="L430" s="129"/>
    </row>
    <row r="431" spans="1:12" ht="15.75" outlineLevel="3" x14ac:dyDescent="0.25">
      <c r="A431" s="480"/>
      <c r="B431" s="757"/>
      <c r="C431" s="480"/>
      <c r="D431" s="56">
        <v>2016</v>
      </c>
      <c r="E431" s="80">
        <f t="shared" si="66"/>
        <v>479.7</v>
      </c>
      <c r="F431" s="80">
        <v>367.5</v>
      </c>
      <c r="G431" s="250">
        <v>0</v>
      </c>
      <c r="H431" s="250">
        <v>0</v>
      </c>
      <c r="I431" s="80">
        <v>112.2</v>
      </c>
      <c r="J431" s="885"/>
      <c r="K431" s="620"/>
      <c r="L431" s="129"/>
    </row>
    <row r="432" spans="1:12" ht="15.75" outlineLevel="3" x14ac:dyDescent="0.25">
      <c r="A432" s="480"/>
      <c r="B432" s="757"/>
      <c r="C432" s="480"/>
      <c r="D432" s="56">
        <v>2017</v>
      </c>
      <c r="E432" s="80">
        <f t="shared" si="66"/>
        <v>512.4</v>
      </c>
      <c r="F432" s="80">
        <v>400.2</v>
      </c>
      <c r="G432" s="250">
        <v>0</v>
      </c>
      <c r="H432" s="250">
        <v>0</v>
      </c>
      <c r="I432" s="80">
        <v>112.2</v>
      </c>
      <c r="J432" s="885"/>
      <c r="K432" s="620"/>
      <c r="L432" s="129"/>
    </row>
    <row r="433" spans="1:12" ht="15.75" outlineLevel="3" x14ac:dyDescent="0.25">
      <c r="A433" s="480"/>
      <c r="B433" s="757"/>
      <c r="C433" s="480"/>
      <c r="D433" s="56">
        <v>2018</v>
      </c>
      <c r="E433" s="80">
        <f t="shared" si="66"/>
        <v>542.5</v>
      </c>
      <c r="F433" s="80">
        <v>430.3</v>
      </c>
      <c r="G433" s="250">
        <v>0</v>
      </c>
      <c r="H433" s="250">
        <v>0</v>
      </c>
      <c r="I433" s="80">
        <v>112.2</v>
      </c>
      <c r="J433" s="885"/>
      <c r="K433" s="620"/>
      <c r="L433" s="129"/>
    </row>
    <row r="434" spans="1:12" ht="15.75" outlineLevel="3" x14ac:dyDescent="0.25">
      <c r="A434" s="480"/>
      <c r="B434" s="757"/>
      <c r="C434" s="480"/>
      <c r="D434" s="56">
        <v>2019</v>
      </c>
      <c r="E434" s="80">
        <f t="shared" si="66"/>
        <v>483.6</v>
      </c>
      <c r="F434" s="80">
        <v>479</v>
      </c>
      <c r="G434" s="250">
        <v>0</v>
      </c>
      <c r="H434" s="250">
        <v>0</v>
      </c>
      <c r="I434" s="80">
        <v>4.5999999999999996</v>
      </c>
      <c r="J434" s="885"/>
      <c r="K434" s="620"/>
      <c r="L434" s="129"/>
    </row>
    <row r="435" spans="1:12" ht="15.75" outlineLevel="3" x14ac:dyDescent="0.25">
      <c r="A435" s="481"/>
      <c r="B435" s="758"/>
      <c r="C435" s="481"/>
      <c r="D435" s="239">
        <v>2020</v>
      </c>
      <c r="E435" s="81">
        <f t="shared" si="66"/>
        <v>483.6</v>
      </c>
      <c r="F435" s="80">
        <v>479</v>
      </c>
      <c r="G435" s="251">
        <v>0</v>
      </c>
      <c r="H435" s="251">
        <v>0</v>
      </c>
      <c r="I435" s="81">
        <v>4.5999999999999996</v>
      </c>
      <c r="J435" s="886"/>
      <c r="K435" s="619"/>
      <c r="L435" s="129"/>
    </row>
    <row r="436" spans="1:12" ht="15.75" outlineLevel="3" x14ac:dyDescent="0.25">
      <c r="A436" s="479" t="s">
        <v>375</v>
      </c>
      <c r="B436" s="756" t="s">
        <v>645</v>
      </c>
      <c r="C436" s="479" t="s">
        <v>204</v>
      </c>
      <c r="D436" s="70" t="s">
        <v>23</v>
      </c>
      <c r="E436" s="179">
        <f>E437+E438+E439+E440+E441+E442+E443</f>
        <v>3653.5000000000005</v>
      </c>
      <c r="F436" s="179">
        <f>SUM(F437:F443)</f>
        <v>3054.7000000000003</v>
      </c>
      <c r="G436" s="179">
        <v>0</v>
      </c>
      <c r="H436" s="179">
        <v>0</v>
      </c>
      <c r="I436" s="179">
        <f>I437+I438+I439+I440+I441+I442+I443</f>
        <v>598.79999999999995</v>
      </c>
      <c r="J436" s="628" t="s">
        <v>427</v>
      </c>
      <c r="K436" s="618" t="s">
        <v>99</v>
      </c>
      <c r="L436" s="129"/>
    </row>
    <row r="437" spans="1:12" ht="15.75" outlineLevel="3" x14ac:dyDescent="0.25">
      <c r="A437" s="480"/>
      <c r="B437" s="757"/>
      <c r="C437" s="480"/>
      <c r="D437" s="56">
        <v>2014</v>
      </c>
      <c r="E437" s="80">
        <f t="shared" si="66"/>
        <v>672.1</v>
      </c>
      <c r="F437" s="80">
        <v>572.1</v>
      </c>
      <c r="G437" s="250">
        <v>0</v>
      </c>
      <c r="H437" s="250">
        <v>0</v>
      </c>
      <c r="I437" s="80">
        <v>100</v>
      </c>
      <c r="J437" s="885"/>
      <c r="K437" s="620"/>
      <c r="L437" s="129"/>
    </row>
    <row r="438" spans="1:12" ht="15.75" outlineLevel="3" x14ac:dyDescent="0.25">
      <c r="A438" s="480"/>
      <c r="B438" s="757"/>
      <c r="C438" s="480"/>
      <c r="D438" s="56">
        <v>2015</v>
      </c>
      <c r="E438" s="80">
        <f t="shared" si="66"/>
        <v>372.4</v>
      </c>
      <c r="F438" s="80">
        <v>372.4</v>
      </c>
      <c r="G438" s="250">
        <v>0</v>
      </c>
      <c r="H438" s="250">
        <v>0</v>
      </c>
      <c r="I438" s="80">
        <v>0</v>
      </c>
      <c r="J438" s="885"/>
      <c r="K438" s="620"/>
      <c r="L438" s="129"/>
    </row>
    <row r="439" spans="1:12" ht="15.75" outlineLevel="3" x14ac:dyDescent="0.25">
      <c r="A439" s="480"/>
      <c r="B439" s="757"/>
      <c r="C439" s="480"/>
      <c r="D439" s="56">
        <v>2016</v>
      </c>
      <c r="E439" s="80">
        <f t="shared" si="66"/>
        <v>372.4</v>
      </c>
      <c r="F439" s="80">
        <v>372.4</v>
      </c>
      <c r="G439" s="250">
        <v>0</v>
      </c>
      <c r="H439" s="250">
        <v>0</v>
      </c>
      <c r="I439" s="80">
        <v>0</v>
      </c>
      <c r="J439" s="885"/>
      <c r="K439" s="620"/>
      <c r="L439" s="129"/>
    </row>
    <row r="440" spans="1:12" ht="15.75" outlineLevel="3" x14ac:dyDescent="0.25">
      <c r="A440" s="480"/>
      <c r="B440" s="757"/>
      <c r="C440" s="480"/>
      <c r="D440" s="56">
        <v>2017</v>
      </c>
      <c r="E440" s="80">
        <f t="shared" si="66"/>
        <v>372.4</v>
      </c>
      <c r="F440" s="80">
        <v>372.4</v>
      </c>
      <c r="G440" s="250">
        <v>0</v>
      </c>
      <c r="H440" s="250">
        <v>0</v>
      </c>
      <c r="I440" s="80">
        <v>0</v>
      </c>
      <c r="J440" s="885"/>
      <c r="K440" s="620"/>
      <c r="L440" s="129"/>
    </row>
    <row r="441" spans="1:12" ht="15.75" outlineLevel="3" x14ac:dyDescent="0.25">
      <c r="A441" s="480"/>
      <c r="B441" s="757"/>
      <c r="C441" s="480"/>
      <c r="D441" s="56">
        <v>2018</v>
      </c>
      <c r="E441" s="80">
        <f t="shared" si="66"/>
        <v>372.4</v>
      </c>
      <c r="F441" s="80">
        <v>372.4</v>
      </c>
      <c r="G441" s="250">
        <v>0</v>
      </c>
      <c r="H441" s="250">
        <v>0</v>
      </c>
      <c r="I441" s="80"/>
      <c r="J441" s="885"/>
      <c r="K441" s="620"/>
      <c r="L441" s="129"/>
    </row>
    <row r="442" spans="1:12" ht="15.75" outlineLevel="3" x14ac:dyDescent="0.25">
      <c r="A442" s="480"/>
      <c r="B442" s="757"/>
      <c r="C442" s="480"/>
      <c r="D442" s="56">
        <v>2019</v>
      </c>
      <c r="E442" s="80">
        <f t="shared" si="66"/>
        <v>745.9</v>
      </c>
      <c r="F442" s="80">
        <v>496.5</v>
      </c>
      <c r="G442" s="250">
        <v>0</v>
      </c>
      <c r="H442" s="250">
        <v>0</v>
      </c>
      <c r="I442" s="80">
        <v>249.4</v>
      </c>
      <c r="J442" s="885"/>
      <c r="K442" s="620"/>
      <c r="L442" s="129"/>
    </row>
    <row r="443" spans="1:12" ht="15.75" outlineLevel="3" x14ac:dyDescent="0.25">
      <c r="A443" s="481"/>
      <c r="B443" s="758"/>
      <c r="C443" s="481"/>
      <c r="D443" s="56">
        <v>2020</v>
      </c>
      <c r="E443" s="80">
        <f t="shared" si="66"/>
        <v>745.9</v>
      </c>
      <c r="F443" s="80">
        <v>496.5</v>
      </c>
      <c r="G443" s="250">
        <v>0</v>
      </c>
      <c r="H443" s="250">
        <v>0</v>
      </c>
      <c r="I443" s="80">
        <v>249.4</v>
      </c>
      <c r="J443" s="886"/>
      <c r="K443" s="619"/>
      <c r="L443" s="129"/>
    </row>
    <row r="444" spans="1:12" ht="65.25" customHeight="1" outlineLevel="3" x14ac:dyDescent="0.25">
      <c r="A444" s="479" t="s">
        <v>376</v>
      </c>
      <c r="B444" s="756" t="s">
        <v>646</v>
      </c>
      <c r="C444" s="479">
        <v>2014</v>
      </c>
      <c r="D444" s="70" t="s">
        <v>23</v>
      </c>
      <c r="E444" s="83">
        <f>SUM(E445:E445)</f>
        <v>1000</v>
      </c>
      <c r="F444" s="84">
        <f>SUM(F445:F445)</f>
        <v>1000</v>
      </c>
      <c r="G444" s="84">
        <f>SUM(G445:G445)</f>
        <v>0</v>
      </c>
      <c r="H444" s="84">
        <f>SUM(H445:H445)</f>
        <v>0</v>
      </c>
      <c r="I444" s="84">
        <f>SUM(I445:I445)</f>
        <v>0</v>
      </c>
      <c r="J444" s="887" t="s">
        <v>374</v>
      </c>
      <c r="K444" s="618" t="s">
        <v>233</v>
      </c>
      <c r="L444" s="129"/>
    </row>
    <row r="445" spans="1:12" ht="72" customHeight="1" outlineLevel="3" x14ac:dyDescent="0.25">
      <c r="A445" s="480"/>
      <c r="B445" s="757"/>
      <c r="C445" s="480"/>
      <c r="D445" s="56">
        <v>2014</v>
      </c>
      <c r="E445" s="85">
        <f t="shared" ref="E445" si="67">F445+I445</f>
        <v>1000</v>
      </c>
      <c r="F445" s="86">
        <v>1000</v>
      </c>
      <c r="G445" s="254">
        <v>0</v>
      </c>
      <c r="H445" s="254">
        <v>0</v>
      </c>
      <c r="I445" s="82">
        <v>0</v>
      </c>
      <c r="J445" s="734"/>
      <c r="K445" s="620"/>
      <c r="L445" s="129"/>
    </row>
    <row r="446" spans="1:12" ht="18.75" x14ac:dyDescent="0.25">
      <c r="A446" s="808">
        <v>2</v>
      </c>
      <c r="B446" s="809" t="s">
        <v>294</v>
      </c>
      <c r="C446" s="889" t="s">
        <v>204</v>
      </c>
      <c r="D446" s="297" t="s">
        <v>23</v>
      </c>
      <c r="E446" s="298">
        <f>SUM(F447:F453)</f>
        <v>60090</v>
      </c>
      <c r="F446" s="298">
        <f>SUM(F447:F453)</f>
        <v>60090</v>
      </c>
      <c r="G446" s="298">
        <f>SUM(G447:G453)</f>
        <v>0</v>
      </c>
      <c r="H446" s="298">
        <f>SUM(H447:H453)</f>
        <v>0</v>
      </c>
      <c r="I446" s="298">
        <f>SUM(I447:I453)</f>
        <v>0</v>
      </c>
      <c r="J446" s="894" t="s">
        <v>541</v>
      </c>
      <c r="K446" s="815" t="s">
        <v>563</v>
      </c>
      <c r="L446" s="129"/>
    </row>
    <row r="447" spans="1:12" ht="15.75" outlineLevel="1" x14ac:dyDescent="0.25">
      <c r="A447" s="658"/>
      <c r="B447" s="810"/>
      <c r="C447" s="890"/>
      <c r="D447" s="291">
        <v>2014</v>
      </c>
      <c r="E447" s="292">
        <f>SUM(F447:I447)</f>
        <v>1836.4</v>
      </c>
      <c r="F447" s="292">
        <f>F455+F496</f>
        <v>1836.4</v>
      </c>
      <c r="G447" s="292">
        <f>G455+G496</f>
        <v>0</v>
      </c>
      <c r="H447" s="292">
        <f>H455+H496</f>
        <v>0</v>
      </c>
      <c r="I447" s="292">
        <f>I455+I496</f>
        <v>0</v>
      </c>
      <c r="J447" s="895"/>
      <c r="K447" s="664"/>
      <c r="L447" s="129"/>
    </row>
    <row r="448" spans="1:12" ht="15.75" outlineLevel="1" x14ac:dyDescent="0.25">
      <c r="A448" s="658"/>
      <c r="B448" s="810"/>
      <c r="C448" s="890"/>
      <c r="D448" s="291">
        <v>2015</v>
      </c>
      <c r="E448" s="292">
        <f t="shared" ref="E448:E453" si="68">SUM(F448:I448)</f>
        <v>1305.0999999999999</v>
      </c>
      <c r="F448" s="292">
        <f>F456+D6100</f>
        <v>1305.0999999999999</v>
      </c>
      <c r="G448" s="292">
        <f t="shared" ref="G448:I449" si="69">G456</f>
        <v>0</v>
      </c>
      <c r="H448" s="292">
        <f t="shared" si="69"/>
        <v>0</v>
      </c>
      <c r="I448" s="292">
        <f t="shared" si="69"/>
        <v>0</v>
      </c>
      <c r="J448" s="895"/>
      <c r="K448" s="664"/>
      <c r="L448" s="129"/>
    </row>
    <row r="449" spans="1:12" ht="15.75" outlineLevel="1" x14ac:dyDescent="0.25">
      <c r="A449" s="658"/>
      <c r="B449" s="810"/>
      <c r="C449" s="890"/>
      <c r="D449" s="291">
        <v>2016</v>
      </c>
      <c r="E449" s="292">
        <f t="shared" si="68"/>
        <v>1106.4000000000001</v>
      </c>
      <c r="F449" s="292">
        <f>F457</f>
        <v>1106.4000000000001</v>
      </c>
      <c r="G449" s="292">
        <f t="shared" si="69"/>
        <v>0</v>
      </c>
      <c r="H449" s="292">
        <f t="shared" si="69"/>
        <v>0</v>
      </c>
      <c r="I449" s="292">
        <f t="shared" si="69"/>
        <v>0</v>
      </c>
      <c r="J449" s="895"/>
      <c r="K449" s="664"/>
      <c r="L449" s="129"/>
    </row>
    <row r="450" spans="1:12" ht="15.75" outlineLevel="1" x14ac:dyDescent="0.25">
      <c r="A450" s="658"/>
      <c r="B450" s="810"/>
      <c r="C450" s="890"/>
      <c r="D450" s="291">
        <v>2017</v>
      </c>
      <c r="E450" s="292">
        <f t="shared" si="68"/>
        <v>12577.1</v>
      </c>
      <c r="F450" s="292">
        <f t="shared" ref="F450:I453" si="70">F458+F497</f>
        <v>12577.1</v>
      </c>
      <c r="G450" s="292">
        <f t="shared" si="70"/>
        <v>0</v>
      </c>
      <c r="H450" s="292">
        <f t="shared" si="70"/>
        <v>0</v>
      </c>
      <c r="I450" s="292">
        <f t="shared" si="70"/>
        <v>0</v>
      </c>
      <c r="J450" s="895"/>
      <c r="K450" s="664"/>
      <c r="L450" s="129"/>
    </row>
    <row r="451" spans="1:12" ht="36.75" customHeight="1" outlineLevel="1" x14ac:dyDescent="0.25">
      <c r="A451" s="658"/>
      <c r="B451" s="810"/>
      <c r="C451" s="890"/>
      <c r="D451" s="291">
        <v>2018</v>
      </c>
      <c r="E451" s="292">
        <f t="shared" si="68"/>
        <v>11948</v>
      </c>
      <c r="F451" s="292">
        <f t="shared" si="70"/>
        <v>11948</v>
      </c>
      <c r="G451" s="292">
        <f t="shared" si="70"/>
        <v>0</v>
      </c>
      <c r="H451" s="292">
        <f t="shared" si="70"/>
        <v>0</v>
      </c>
      <c r="I451" s="292">
        <f t="shared" si="70"/>
        <v>0</v>
      </c>
      <c r="J451" s="895"/>
      <c r="K451" s="664"/>
      <c r="L451" s="129"/>
    </row>
    <row r="452" spans="1:12" ht="33.75" customHeight="1" outlineLevel="1" x14ac:dyDescent="0.25">
      <c r="A452" s="658"/>
      <c r="B452" s="810"/>
      <c r="C452" s="890"/>
      <c r="D452" s="291">
        <v>2019</v>
      </c>
      <c r="E452" s="292">
        <f t="shared" si="68"/>
        <v>15792</v>
      </c>
      <c r="F452" s="292">
        <f t="shared" si="70"/>
        <v>15792</v>
      </c>
      <c r="G452" s="292">
        <f t="shared" si="70"/>
        <v>0</v>
      </c>
      <c r="H452" s="292">
        <f t="shared" si="70"/>
        <v>0</v>
      </c>
      <c r="I452" s="292">
        <f t="shared" si="70"/>
        <v>0</v>
      </c>
      <c r="J452" s="895"/>
      <c r="K452" s="664"/>
      <c r="L452" s="129"/>
    </row>
    <row r="453" spans="1:12" ht="71.25" customHeight="1" outlineLevel="1" thickBot="1" x14ac:dyDescent="0.3">
      <c r="A453" s="659"/>
      <c r="B453" s="888"/>
      <c r="C453" s="891"/>
      <c r="D453" s="293">
        <v>2020</v>
      </c>
      <c r="E453" s="294">
        <f t="shared" si="68"/>
        <v>15525</v>
      </c>
      <c r="F453" s="294">
        <f t="shared" si="70"/>
        <v>15525</v>
      </c>
      <c r="G453" s="294">
        <f t="shared" si="70"/>
        <v>0</v>
      </c>
      <c r="H453" s="294">
        <f t="shared" si="70"/>
        <v>0</v>
      </c>
      <c r="I453" s="294">
        <f t="shared" si="70"/>
        <v>0</v>
      </c>
      <c r="J453" s="896"/>
      <c r="K453" s="665"/>
      <c r="L453" s="129"/>
    </row>
    <row r="454" spans="1:12" ht="16.5" outlineLevel="1" x14ac:dyDescent="0.25">
      <c r="A454" s="816" t="s">
        <v>29</v>
      </c>
      <c r="B454" s="817" t="s">
        <v>134</v>
      </c>
      <c r="C454" s="863" t="s">
        <v>204</v>
      </c>
      <c r="D454" s="299" t="s">
        <v>23</v>
      </c>
      <c r="E454" s="300">
        <f>SUM(F455:F461)</f>
        <v>13227.699999999999</v>
      </c>
      <c r="F454" s="300">
        <f>SUM(F455:F461)</f>
        <v>13227.699999999999</v>
      </c>
      <c r="G454" s="300">
        <f>SUM(G455:G461)</f>
        <v>0</v>
      </c>
      <c r="H454" s="300">
        <f>SUM(H455:H461)</f>
        <v>0</v>
      </c>
      <c r="I454" s="300">
        <f>SUM(I455:I461)</f>
        <v>0</v>
      </c>
      <c r="J454" s="819" t="s">
        <v>541</v>
      </c>
      <c r="K454" s="837" t="s">
        <v>7</v>
      </c>
      <c r="L454" s="129"/>
    </row>
    <row r="455" spans="1:12" ht="15.75" outlineLevel="2" x14ac:dyDescent="0.25">
      <c r="A455" s="633"/>
      <c r="B455" s="607"/>
      <c r="C455" s="605"/>
      <c r="D455" s="281">
        <v>2014</v>
      </c>
      <c r="E455" s="282">
        <f t="shared" ref="E455:E467" si="71">SUM(F455:I455)</f>
        <v>399.6</v>
      </c>
      <c r="F455" s="282">
        <f>F482</f>
        <v>399.6</v>
      </c>
      <c r="G455" s="282">
        <v>0</v>
      </c>
      <c r="H455" s="282">
        <v>0</v>
      </c>
      <c r="I455" s="282">
        <v>0</v>
      </c>
      <c r="J455" s="704"/>
      <c r="K455" s="623"/>
      <c r="L455" s="129"/>
    </row>
    <row r="456" spans="1:12" ht="15.75" outlineLevel="2" x14ac:dyDescent="0.25">
      <c r="A456" s="633"/>
      <c r="B456" s="607"/>
      <c r="C456" s="605"/>
      <c r="D456" s="281">
        <v>2015</v>
      </c>
      <c r="E456" s="282">
        <f t="shared" si="71"/>
        <v>1305.0999999999999</v>
      </c>
      <c r="F456" s="282">
        <f>F483</f>
        <v>1305.0999999999999</v>
      </c>
      <c r="G456" s="282">
        <v>0</v>
      </c>
      <c r="H456" s="282">
        <v>0</v>
      </c>
      <c r="I456" s="282">
        <v>0</v>
      </c>
      <c r="J456" s="704"/>
      <c r="K456" s="623"/>
      <c r="L456" s="129"/>
    </row>
    <row r="457" spans="1:12" ht="15.75" outlineLevel="2" x14ac:dyDescent="0.25">
      <c r="A457" s="633"/>
      <c r="B457" s="607"/>
      <c r="C457" s="605"/>
      <c r="D457" s="281">
        <v>2016</v>
      </c>
      <c r="E457" s="282">
        <f t="shared" si="71"/>
        <v>1106.4000000000001</v>
      </c>
      <c r="F457" s="282">
        <f>F463</f>
        <v>1106.4000000000001</v>
      </c>
      <c r="G457" s="282">
        <v>0</v>
      </c>
      <c r="H457" s="282">
        <v>0</v>
      </c>
      <c r="I457" s="282">
        <v>0</v>
      </c>
      <c r="J457" s="704"/>
      <c r="K457" s="623"/>
      <c r="L457" s="129"/>
    </row>
    <row r="458" spans="1:12" ht="15.75" outlineLevel="2" x14ac:dyDescent="0.25">
      <c r="A458" s="633"/>
      <c r="B458" s="607"/>
      <c r="C458" s="605"/>
      <c r="D458" s="281">
        <v>2017</v>
      </c>
      <c r="E458" s="282">
        <f t="shared" si="71"/>
        <v>2829.1</v>
      </c>
      <c r="F458" s="282">
        <f>F464</f>
        <v>2829.1</v>
      </c>
      <c r="G458" s="282">
        <v>0</v>
      </c>
      <c r="H458" s="282">
        <v>0</v>
      </c>
      <c r="I458" s="282">
        <v>0</v>
      </c>
      <c r="J458" s="704"/>
      <c r="K458" s="623"/>
      <c r="L458" s="129"/>
    </row>
    <row r="459" spans="1:12" ht="15.75" outlineLevel="2" x14ac:dyDescent="0.25">
      <c r="A459" s="633"/>
      <c r="B459" s="607"/>
      <c r="C459" s="605"/>
      <c r="D459" s="281">
        <v>2018</v>
      </c>
      <c r="E459" s="282">
        <f t="shared" si="71"/>
        <v>2687.4999999999995</v>
      </c>
      <c r="F459" s="282">
        <f>F465</f>
        <v>2687.4999999999995</v>
      </c>
      <c r="G459" s="282">
        <v>0</v>
      </c>
      <c r="H459" s="282">
        <v>0</v>
      </c>
      <c r="I459" s="282">
        <v>0</v>
      </c>
      <c r="J459" s="704"/>
      <c r="K459" s="623"/>
      <c r="L459" s="129"/>
    </row>
    <row r="460" spans="1:12" ht="15.75" outlineLevel="2" x14ac:dyDescent="0.25">
      <c r="A460" s="633"/>
      <c r="B460" s="607"/>
      <c r="C460" s="605"/>
      <c r="D460" s="281">
        <v>2019</v>
      </c>
      <c r="E460" s="282">
        <f t="shared" si="71"/>
        <v>2450</v>
      </c>
      <c r="F460" s="282">
        <f>F466</f>
        <v>2450</v>
      </c>
      <c r="G460" s="282">
        <v>0</v>
      </c>
      <c r="H460" s="282">
        <v>0</v>
      </c>
      <c r="I460" s="282">
        <v>0</v>
      </c>
      <c r="J460" s="704"/>
      <c r="K460" s="623"/>
      <c r="L460" s="129"/>
    </row>
    <row r="461" spans="1:12" ht="15.75" outlineLevel="2" x14ac:dyDescent="0.25">
      <c r="A461" s="892"/>
      <c r="B461" s="789"/>
      <c r="C461" s="842"/>
      <c r="D461" s="281">
        <v>2020</v>
      </c>
      <c r="E461" s="282">
        <f t="shared" si="71"/>
        <v>2450</v>
      </c>
      <c r="F461" s="282">
        <f>F467</f>
        <v>2450</v>
      </c>
      <c r="G461" s="282">
        <v>0</v>
      </c>
      <c r="H461" s="282">
        <v>0</v>
      </c>
      <c r="I461" s="282">
        <v>0</v>
      </c>
      <c r="J461" s="705"/>
      <c r="K461" s="838"/>
      <c r="L461" s="129"/>
    </row>
    <row r="462" spans="1:12" ht="15.75" outlineLevel="2" x14ac:dyDescent="0.25">
      <c r="A462" s="652" t="s">
        <v>38</v>
      </c>
      <c r="B462" s="706" t="s">
        <v>690</v>
      </c>
      <c r="C462" s="611" t="s">
        <v>561</v>
      </c>
      <c r="D462" s="272" t="s">
        <v>23</v>
      </c>
      <c r="E462" s="287">
        <f>SUM(F463:F467)</f>
        <v>11523</v>
      </c>
      <c r="F462" s="287">
        <f>SUM(F463:F467)</f>
        <v>11523</v>
      </c>
      <c r="G462" s="287">
        <f>SUM(G463:G467)</f>
        <v>0</v>
      </c>
      <c r="H462" s="287">
        <f>SUM(H463:H467)</f>
        <v>0</v>
      </c>
      <c r="I462" s="287">
        <f>SUM(I463:I467)</f>
        <v>0</v>
      </c>
      <c r="J462" s="655" t="str">
        <f>'3. Пок.'!B21</f>
        <v>Количество пакетов данных дистанционного зондирования Земли, доступных на геоинформационном портале Мурманской области</v>
      </c>
      <c r="K462" s="626" t="s">
        <v>80</v>
      </c>
      <c r="L462" s="129"/>
    </row>
    <row r="463" spans="1:12" ht="15.75" outlineLevel="3" x14ac:dyDescent="0.25">
      <c r="A463" s="653"/>
      <c r="B463" s="707"/>
      <c r="C463" s="612"/>
      <c r="D463" s="275">
        <v>2016</v>
      </c>
      <c r="E463" s="276">
        <f t="shared" si="71"/>
        <v>1106.4000000000001</v>
      </c>
      <c r="F463" s="276">
        <f>F471+F484</f>
        <v>1106.4000000000001</v>
      </c>
      <c r="G463" s="276">
        <v>0</v>
      </c>
      <c r="H463" s="276">
        <v>0</v>
      </c>
      <c r="I463" s="276">
        <v>0</v>
      </c>
      <c r="J463" s="656"/>
      <c r="K463" s="627"/>
      <c r="L463" s="129"/>
    </row>
    <row r="464" spans="1:12" ht="15.75" outlineLevel="3" x14ac:dyDescent="0.25">
      <c r="A464" s="653"/>
      <c r="B464" s="707"/>
      <c r="C464" s="612"/>
      <c r="D464" s="275">
        <v>2017</v>
      </c>
      <c r="E464" s="276">
        <f t="shared" si="71"/>
        <v>2829.1</v>
      </c>
      <c r="F464" s="276">
        <f>F472+F485+F477</f>
        <v>2829.1</v>
      </c>
      <c r="G464" s="276">
        <v>0</v>
      </c>
      <c r="H464" s="276">
        <v>0</v>
      </c>
      <c r="I464" s="276">
        <v>0</v>
      </c>
      <c r="J464" s="656"/>
      <c r="K464" s="627"/>
      <c r="L464" s="129"/>
    </row>
    <row r="465" spans="1:12" ht="15.75" outlineLevel="3" x14ac:dyDescent="0.25">
      <c r="A465" s="653"/>
      <c r="B465" s="707"/>
      <c r="C465" s="612"/>
      <c r="D465" s="275">
        <v>2018</v>
      </c>
      <c r="E465" s="276">
        <f t="shared" si="71"/>
        <v>2687.4999999999995</v>
      </c>
      <c r="F465" s="276">
        <f>F473+F486+F478</f>
        <v>2687.4999999999995</v>
      </c>
      <c r="G465" s="276">
        <v>0</v>
      </c>
      <c r="H465" s="276">
        <v>0</v>
      </c>
      <c r="I465" s="276">
        <v>0</v>
      </c>
      <c r="J465" s="656"/>
      <c r="K465" s="627"/>
      <c r="L465" s="129"/>
    </row>
    <row r="466" spans="1:12" ht="15.75" outlineLevel="3" x14ac:dyDescent="0.25">
      <c r="A466" s="653"/>
      <c r="B466" s="707"/>
      <c r="C466" s="612"/>
      <c r="D466" s="275">
        <v>2019</v>
      </c>
      <c r="E466" s="276">
        <f t="shared" si="71"/>
        <v>2450</v>
      </c>
      <c r="F466" s="276">
        <f>F474+F479</f>
        <v>2450</v>
      </c>
      <c r="G466" s="276">
        <v>0</v>
      </c>
      <c r="H466" s="276">
        <v>0</v>
      </c>
      <c r="I466" s="276">
        <v>0</v>
      </c>
      <c r="J466" s="656"/>
      <c r="K466" s="627"/>
      <c r="L466" s="129"/>
    </row>
    <row r="467" spans="1:12" ht="30.75" customHeight="1" outlineLevel="3" x14ac:dyDescent="0.25">
      <c r="A467" s="893"/>
      <c r="B467" s="751"/>
      <c r="C467" s="827"/>
      <c r="D467" s="275">
        <v>2020</v>
      </c>
      <c r="E467" s="276">
        <f t="shared" si="71"/>
        <v>2450</v>
      </c>
      <c r="F467" s="276">
        <f>F475+F480</f>
        <v>2450</v>
      </c>
      <c r="G467" s="276">
        <v>0</v>
      </c>
      <c r="H467" s="276">
        <v>0</v>
      </c>
      <c r="I467" s="276">
        <v>0</v>
      </c>
      <c r="J467" s="869"/>
      <c r="K467" s="847"/>
      <c r="L467" s="129"/>
    </row>
    <row r="468" spans="1:12" s="129" customFormat="1" ht="68.25" hidden="1" customHeight="1" outlineLevel="3" x14ac:dyDescent="0.25">
      <c r="A468" s="479" t="s">
        <v>135</v>
      </c>
      <c r="B468" s="756" t="s">
        <v>457</v>
      </c>
      <c r="C468" s="479">
        <v>2015</v>
      </c>
      <c r="D468" s="70" t="s">
        <v>23</v>
      </c>
      <c r="E468" s="179">
        <f>SUM(F469:F469)</f>
        <v>0</v>
      </c>
      <c r="F468" s="179">
        <f>SUM(F469:F469)</f>
        <v>0</v>
      </c>
      <c r="G468" s="179">
        <f>SUM(G469:G469)</f>
        <v>0</v>
      </c>
      <c r="H468" s="179">
        <f>SUM(H469:H469)</f>
        <v>0</v>
      </c>
      <c r="I468" s="179">
        <f>SUM(I469:I469)</f>
        <v>0</v>
      </c>
      <c r="J468" s="899"/>
      <c r="K468" s="618" t="s">
        <v>153</v>
      </c>
    </row>
    <row r="469" spans="1:12" s="129" customFormat="1" ht="15.75" hidden="1" outlineLevel="3" x14ac:dyDescent="0.25">
      <c r="A469" s="481"/>
      <c r="B469" s="758"/>
      <c r="C469" s="481"/>
      <c r="D469" s="56">
        <v>2015</v>
      </c>
      <c r="E469" s="250">
        <f>SUM(F469:I469)</f>
        <v>0</v>
      </c>
      <c r="F469" s="250"/>
      <c r="G469" s="250">
        <v>0</v>
      </c>
      <c r="H469" s="250">
        <v>0</v>
      </c>
      <c r="I469" s="250">
        <v>0</v>
      </c>
      <c r="J469" s="900"/>
      <c r="K469" s="619"/>
      <c r="L469" s="73"/>
    </row>
    <row r="470" spans="1:12" ht="22.5" customHeight="1" outlineLevel="3" x14ac:dyDescent="0.25">
      <c r="A470" s="479" t="s">
        <v>135</v>
      </c>
      <c r="B470" s="756" t="s">
        <v>647</v>
      </c>
      <c r="C470" s="479" t="s">
        <v>169</v>
      </c>
      <c r="D470" s="70" t="s">
        <v>23</v>
      </c>
      <c r="E470" s="179">
        <f>SUM(F471:F473)</f>
        <v>4424</v>
      </c>
      <c r="F470" s="179">
        <f>SUM(F471:F475)</f>
        <v>8124</v>
      </c>
      <c r="G470" s="179">
        <f>SUM(G473:G473)</f>
        <v>0</v>
      </c>
      <c r="H470" s="179">
        <f>SUM(H473:H473)</f>
        <v>0</v>
      </c>
      <c r="I470" s="179">
        <f>SUM(I473:I473)</f>
        <v>0</v>
      </c>
      <c r="J470" s="824" t="s">
        <v>540</v>
      </c>
      <c r="K470" s="618" t="s">
        <v>80</v>
      </c>
      <c r="L470" s="129"/>
    </row>
    <row r="471" spans="1:12" s="129" customFormat="1" ht="15.75" customHeight="1" outlineLevel="3" x14ac:dyDescent="0.25">
      <c r="A471" s="480"/>
      <c r="B471" s="757"/>
      <c r="C471" s="480"/>
      <c r="D471" s="56">
        <v>2016</v>
      </c>
      <c r="E471" s="250">
        <f t="shared" ref="E471:E472" si="72">SUM(F471:I471)</f>
        <v>706.8</v>
      </c>
      <c r="F471" s="250">
        <v>706.8</v>
      </c>
      <c r="G471" s="179">
        <v>0</v>
      </c>
      <c r="H471" s="179">
        <v>0</v>
      </c>
      <c r="I471" s="179">
        <v>0</v>
      </c>
      <c r="J471" s="825"/>
      <c r="K471" s="620"/>
    </row>
    <row r="472" spans="1:12" s="129" customFormat="1" ht="15.75" customHeight="1" outlineLevel="3" x14ac:dyDescent="0.25">
      <c r="A472" s="480"/>
      <c r="B472" s="757"/>
      <c r="C472" s="480"/>
      <c r="D472" s="56">
        <v>2017</v>
      </c>
      <c r="E472" s="250">
        <f t="shared" si="72"/>
        <v>1916.5</v>
      </c>
      <c r="F472" s="250">
        <f>651.5+1265</f>
        <v>1916.5</v>
      </c>
      <c r="G472" s="179">
        <v>0</v>
      </c>
      <c r="H472" s="179">
        <v>0</v>
      </c>
      <c r="I472" s="179">
        <v>0</v>
      </c>
      <c r="J472" s="825"/>
      <c r="K472" s="620"/>
    </row>
    <row r="473" spans="1:12" ht="15.75" customHeight="1" outlineLevel="3" x14ac:dyDescent="0.25">
      <c r="A473" s="480"/>
      <c r="B473" s="757"/>
      <c r="C473" s="480"/>
      <c r="D473" s="56">
        <v>2018</v>
      </c>
      <c r="E473" s="250">
        <f>SUM(F473:I473)</f>
        <v>1800.6999999999998</v>
      </c>
      <c r="F473" s="250">
        <f>598.9+1201.8</f>
        <v>1800.6999999999998</v>
      </c>
      <c r="G473" s="250">
        <v>0</v>
      </c>
      <c r="H473" s="250">
        <v>0</v>
      </c>
      <c r="I473" s="250">
        <v>0</v>
      </c>
      <c r="J473" s="825"/>
      <c r="K473" s="620"/>
      <c r="L473" s="73"/>
    </row>
    <row r="474" spans="1:12" ht="20.25" customHeight="1" outlineLevel="3" x14ac:dyDescent="0.25">
      <c r="A474" s="480"/>
      <c r="B474" s="757"/>
      <c r="C474" s="480"/>
      <c r="D474" s="56">
        <v>2019</v>
      </c>
      <c r="E474" s="250">
        <f>SUM(F474:I474)</f>
        <v>1850</v>
      </c>
      <c r="F474" s="250">
        <v>1850</v>
      </c>
      <c r="G474" s="250">
        <v>0</v>
      </c>
      <c r="H474" s="250">
        <v>0</v>
      </c>
      <c r="I474" s="250">
        <v>0</v>
      </c>
      <c r="J474" s="825"/>
      <c r="K474" s="620"/>
      <c r="L474" s="129"/>
    </row>
    <row r="475" spans="1:12" ht="25.5" customHeight="1" outlineLevel="3" x14ac:dyDescent="0.25">
      <c r="A475" s="481"/>
      <c r="B475" s="758"/>
      <c r="C475" s="481"/>
      <c r="D475" s="56">
        <v>2020</v>
      </c>
      <c r="E475" s="250">
        <f>SUM(F475:I475)</f>
        <v>1850</v>
      </c>
      <c r="F475" s="250">
        <v>1850</v>
      </c>
      <c r="G475" s="250">
        <v>0</v>
      </c>
      <c r="H475" s="250">
        <v>0</v>
      </c>
      <c r="I475" s="250">
        <v>0</v>
      </c>
      <c r="J475" s="826"/>
      <c r="K475" s="619"/>
      <c r="L475" s="129"/>
    </row>
    <row r="476" spans="1:12" ht="35.25" customHeight="1" outlineLevel="3" x14ac:dyDescent="0.25">
      <c r="A476" s="479" t="s">
        <v>589</v>
      </c>
      <c r="B476" s="756" t="s">
        <v>648</v>
      </c>
      <c r="C476" s="479" t="s">
        <v>5</v>
      </c>
      <c r="D476" s="70" t="s">
        <v>23</v>
      </c>
      <c r="E476" s="179">
        <f>SUM(F477:F480)</f>
        <v>2200.1999999999998</v>
      </c>
      <c r="F476" s="179">
        <f>SUM(F477:F480)</f>
        <v>2200.1999999999998</v>
      </c>
      <c r="G476" s="179">
        <f>SUM(G477:G480)</f>
        <v>0</v>
      </c>
      <c r="H476" s="179">
        <f>SUM(H477:H480)</f>
        <v>0</v>
      </c>
      <c r="I476" s="179">
        <f>SUM(I477:I480)</f>
        <v>0</v>
      </c>
      <c r="J476" s="628" t="s">
        <v>425</v>
      </c>
      <c r="K476" s="618" t="s">
        <v>80</v>
      </c>
      <c r="L476" s="129"/>
    </row>
    <row r="477" spans="1:12" ht="34.5" customHeight="1" outlineLevel="3" x14ac:dyDescent="0.25">
      <c r="A477" s="480"/>
      <c r="B477" s="757"/>
      <c r="C477" s="480"/>
      <c r="D477" s="56">
        <v>2017</v>
      </c>
      <c r="E477" s="250">
        <f>SUM(F477:I477)</f>
        <v>513</v>
      </c>
      <c r="F477" s="250">
        <v>513</v>
      </c>
      <c r="G477" s="250">
        <v>0</v>
      </c>
      <c r="H477" s="250">
        <v>0</v>
      </c>
      <c r="I477" s="250">
        <v>0</v>
      </c>
      <c r="J477" s="648"/>
      <c r="K477" s="620"/>
      <c r="L477" s="129"/>
    </row>
    <row r="478" spans="1:12" ht="19.5" customHeight="1" outlineLevel="3" x14ac:dyDescent="0.25">
      <c r="A478" s="480"/>
      <c r="B478" s="757"/>
      <c r="C478" s="480"/>
      <c r="D478" s="56">
        <v>2018</v>
      </c>
      <c r="E478" s="250">
        <f>SUM(F478:I478)</f>
        <v>487.2</v>
      </c>
      <c r="F478" s="250">
        <v>487.2</v>
      </c>
      <c r="G478" s="250">
        <v>0</v>
      </c>
      <c r="H478" s="250">
        <v>0</v>
      </c>
      <c r="I478" s="250">
        <v>0</v>
      </c>
      <c r="J478" s="648"/>
      <c r="K478" s="620"/>
      <c r="L478" s="129"/>
    </row>
    <row r="479" spans="1:12" ht="16.5" customHeight="1" outlineLevel="3" x14ac:dyDescent="0.25">
      <c r="A479" s="480"/>
      <c r="B479" s="757"/>
      <c r="C479" s="480"/>
      <c r="D479" s="56">
        <v>2019</v>
      </c>
      <c r="E479" s="250">
        <f>SUM(F479:I479)</f>
        <v>600</v>
      </c>
      <c r="F479" s="250">
        <v>600</v>
      </c>
      <c r="G479" s="250">
        <v>0</v>
      </c>
      <c r="H479" s="250">
        <v>0</v>
      </c>
      <c r="I479" s="250">
        <v>0</v>
      </c>
      <c r="J479" s="648"/>
      <c r="K479" s="620"/>
      <c r="L479" s="129"/>
    </row>
    <row r="480" spans="1:12" ht="27.75" customHeight="1" outlineLevel="3" x14ac:dyDescent="0.25">
      <c r="A480" s="481"/>
      <c r="B480" s="758"/>
      <c r="C480" s="481"/>
      <c r="D480" s="56">
        <v>2020</v>
      </c>
      <c r="E480" s="250">
        <f>SUM(F480:I480)</f>
        <v>600</v>
      </c>
      <c r="F480" s="250">
        <v>600</v>
      </c>
      <c r="G480" s="250">
        <v>0</v>
      </c>
      <c r="H480" s="250">
        <v>0</v>
      </c>
      <c r="I480" s="250">
        <v>0</v>
      </c>
      <c r="J480" s="823"/>
      <c r="K480" s="619"/>
      <c r="L480" s="129"/>
    </row>
    <row r="481" spans="1:12" ht="15.75" customHeight="1" outlineLevel="3" x14ac:dyDescent="0.25">
      <c r="A481" s="611" t="s">
        <v>556</v>
      </c>
      <c r="B481" s="706" t="s">
        <v>691</v>
      </c>
      <c r="C481" s="611" t="s">
        <v>406</v>
      </c>
      <c r="D481" s="272" t="s">
        <v>23</v>
      </c>
      <c r="E481" s="287">
        <f>SUM(F482:F486)</f>
        <v>2903.4999999999995</v>
      </c>
      <c r="F481" s="287">
        <f>SUM(F482:F486)</f>
        <v>2903.4999999999995</v>
      </c>
      <c r="G481" s="287">
        <f>SUM(G482:G486)</f>
        <v>0</v>
      </c>
      <c r="H481" s="287">
        <f>SUM(H482:H486)</f>
        <v>0</v>
      </c>
      <c r="I481" s="287">
        <f>SUM(I482:I486)</f>
        <v>0</v>
      </c>
      <c r="J481" s="655" t="str">
        <f>'3. Пок.'!B22</f>
        <v>Доля ИОГВ, использующих ресурсы геоинформационной системы при реализации полномочий</v>
      </c>
      <c r="K481" s="752" t="s">
        <v>576</v>
      </c>
      <c r="L481" s="129"/>
    </row>
    <row r="482" spans="1:12" ht="15.75" outlineLevel="3" x14ac:dyDescent="0.25">
      <c r="A482" s="612"/>
      <c r="B482" s="707"/>
      <c r="C482" s="612"/>
      <c r="D482" s="275">
        <v>2014</v>
      </c>
      <c r="E482" s="276">
        <f>SUM(F482:I482)</f>
        <v>399.6</v>
      </c>
      <c r="F482" s="276">
        <f>F488</f>
        <v>399.6</v>
      </c>
      <c r="G482" s="276">
        <v>0</v>
      </c>
      <c r="H482" s="276">
        <v>0</v>
      </c>
      <c r="I482" s="276">
        <v>0</v>
      </c>
      <c r="J482" s="828"/>
      <c r="K482" s="753"/>
      <c r="L482" s="129"/>
    </row>
    <row r="483" spans="1:12" ht="27.75" customHeight="1" outlineLevel="3" x14ac:dyDescent="0.25">
      <c r="A483" s="612"/>
      <c r="B483" s="707"/>
      <c r="C483" s="612"/>
      <c r="D483" s="275">
        <v>2015</v>
      </c>
      <c r="E483" s="276">
        <f>SUM(F483:I483)</f>
        <v>1305.0999999999999</v>
      </c>
      <c r="F483" s="276">
        <f>F490+F494</f>
        <v>1305.0999999999999</v>
      </c>
      <c r="G483" s="276">
        <v>0</v>
      </c>
      <c r="H483" s="276">
        <v>0</v>
      </c>
      <c r="I483" s="276">
        <v>0</v>
      </c>
      <c r="J483" s="828"/>
      <c r="K483" s="753"/>
      <c r="L483" s="129"/>
    </row>
    <row r="484" spans="1:12" ht="41.25" customHeight="1" outlineLevel="3" x14ac:dyDescent="0.25">
      <c r="A484" s="612"/>
      <c r="B484" s="707"/>
      <c r="C484" s="612"/>
      <c r="D484" s="275">
        <v>2016</v>
      </c>
      <c r="E484" s="276">
        <f>SUM(F484:I484)</f>
        <v>399.6</v>
      </c>
      <c r="F484" s="276">
        <f>F490</f>
        <v>399.6</v>
      </c>
      <c r="G484" s="276">
        <v>0</v>
      </c>
      <c r="H484" s="276">
        <v>0</v>
      </c>
      <c r="I484" s="276">
        <v>0</v>
      </c>
      <c r="J484" s="828"/>
      <c r="K484" s="753"/>
      <c r="L484" s="129"/>
    </row>
    <row r="485" spans="1:12" s="129" customFormat="1" ht="54" customHeight="1" outlineLevel="3" x14ac:dyDescent="0.25">
      <c r="A485" s="612"/>
      <c r="B485" s="707"/>
      <c r="C485" s="612"/>
      <c r="D485" s="275">
        <v>2017</v>
      </c>
      <c r="E485" s="276">
        <f>SUM(F485:I485)</f>
        <v>399.6</v>
      </c>
      <c r="F485" s="276">
        <f>F491</f>
        <v>399.6</v>
      </c>
      <c r="G485" s="276">
        <v>0</v>
      </c>
      <c r="H485" s="276">
        <v>0</v>
      </c>
      <c r="I485" s="276">
        <v>0</v>
      </c>
      <c r="J485" s="828"/>
      <c r="K485" s="753"/>
    </row>
    <row r="486" spans="1:12" ht="63.75" customHeight="1" outlineLevel="3" x14ac:dyDescent="0.25">
      <c r="A486" s="827"/>
      <c r="B486" s="751"/>
      <c r="C486" s="827"/>
      <c r="D486" s="275">
        <v>2018</v>
      </c>
      <c r="E486" s="276">
        <f>SUM(F486:I486)</f>
        <v>399.6</v>
      </c>
      <c r="F486" s="276">
        <f>F492</f>
        <v>399.6</v>
      </c>
      <c r="G486" s="276">
        <v>0</v>
      </c>
      <c r="H486" s="276">
        <v>0</v>
      </c>
      <c r="I486" s="276">
        <v>0</v>
      </c>
      <c r="J486" s="829"/>
      <c r="K486" s="754"/>
      <c r="L486" s="73"/>
    </row>
    <row r="487" spans="1:12" s="129" customFormat="1" ht="15.75" customHeight="1" outlineLevel="3" x14ac:dyDescent="0.25">
      <c r="A487" s="479" t="s">
        <v>557</v>
      </c>
      <c r="B487" s="756" t="s">
        <v>649</v>
      </c>
      <c r="C487" s="479" t="s">
        <v>406</v>
      </c>
      <c r="D487" s="70" t="s">
        <v>23</v>
      </c>
      <c r="E487" s="179">
        <f>SUM(F488:F492)</f>
        <v>1998</v>
      </c>
      <c r="F487" s="179">
        <f>SUM(F488:F492)</f>
        <v>1998</v>
      </c>
      <c r="G487" s="179">
        <f>SUM(G488:G492)</f>
        <v>0</v>
      </c>
      <c r="H487" s="179">
        <f>SUM(H488:H492)</f>
        <v>0</v>
      </c>
      <c r="I487" s="179">
        <f>SUM(I488:I492)</f>
        <v>0</v>
      </c>
      <c r="J487" s="628" t="s">
        <v>426</v>
      </c>
      <c r="K487" s="488" t="s">
        <v>576</v>
      </c>
    </row>
    <row r="488" spans="1:12" s="129" customFormat="1" ht="15.75" outlineLevel="3" x14ac:dyDescent="0.25">
      <c r="A488" s="480"/>
      <c r="B488" s="757"/>
      <c r="C488" s="480"/>
      <c r="D488" s="56">
        <v>2014</v>
      </c>
      <c r="E488" s="305">
        <f t="shared" ref="E488:E494" si="73">SUM(F488:I488)</f>
        <v>399.6</v>
      </c>
      <c r="F488" s="305">
        <v>399.6</v>
      </c>
      <c r="G488" s="305">
        <v>0</v>
      </c>
      <c r="H488" s="305">
        <v>0</v>
      </c>
      <c r="I488" s="305">
        <v>0</v>
      </c>
      <c r="J488" s="648"/>
      <c r="K488" s="489"/>
    </row>
    <row r="489" spans="1:12" s="129" customFormat="1" ht="15.75" outlineLevel="3" x14ac:dyDescent="0.25">
      <c r="A489" s="480"/>
      <c r="B489" s="757"/>
      <c r="C489" s="480"/>
      <c r="D489" s="56">
        <v>2015</v>
      </c>
      <c r="E489" s="305">
        <f t="shared" si="73"/>
        <v>399.6</v>
      </c>
      <c r="F489" s="305">
        <v>399.6</v>
      </c>
      <c r="G489" s="305">
        <v>0</v>
      </c>
      <c r="H489" s="305">
        <v>0</v>
      </c>
      <c r="I489" s="305">
        <v>0</v>
      </c>
      <c r="J489" s="648"/>
      <c r="K489" s="489"/>
    </row>
    <row r="490" spans="1:12" s="129" customFormat="1" ht="15.75" outlineLevel="3" x14ac:dyDescent="0.25">
      <c r="A490" s="480"/>
      <c r="B490" s="757"/>
      <c r="C490" s="480"/>
      <c r="D490" s="56">
        <v>2016</v>
      </c>
      <c r="E490" s="305">
        <f t="shared" si="73"/>
        <v>399.6</v>
      </c>
      <c r="F490" s="305">
        <v>399.6</v>
      </c>
      <c r="G490" s="305">
        <v>0</v>
      </c>
      <c r="H490" s="305">
        <v>0</v>
      </c>
      <c r="I490" s="305">
        <v>0</v>
      </c>
      <c r="J490" s="648"/>
      <c r="K490" s="489"/>
    </row>
    <row r="491" spans="1:12" s="129" customFormat="1" ht="15.75" outlineLevel="3" x14ac:dyDescent="0.25">
      <c r="A491" s="480"/>
      <c r="B491" s="757"/>
      <c r="C491" s="480"/>
      <c r="D491" s="56">
        <v>2017</v>
      </c>
      <c r="E491" s="305">
        <f t="shared" si="73"/>
        <v>399.6</v>
      </c>
      <c r="F491" s="305">
        <v>399.6</v>
      </c>
      <c r="G491" s="305">
        <v>0</v>
      </c>
      <c r="H491" s="305">
        <v>0</v>
      </c>
      <c r="I491" s="305">
        <v>0</v>
      </c>
      <c r="J491" s="648"/>
      <c r="K491" s="489"/>
    </row>
    <row r="492" spans="1:12" s="129" customFormat="1" ht="63" customHeight="1" outlineLevel="3" x14ac:dyDescent="0.25">
      <c r="A492" s="481"/>
      <c r="B492" s="758"/>
      <c r="C492" s="481"/>
      <c r="D492" s="56">
        <v>2018</v>
      </c>
      <c r="E492" s="305">
        <f t="shared" si="73"/>
        <v>399.6</v>
      </c>
      <c r="F492" s="305">
        <v>399.6</v>
      </c>
      <c r="G492" s="305">
        <v>0</v>
      </c>
      <c r="H492" s="305">
        <v>0</v>
      </c>
      <c r="I492" s="305">
        <v>0</v>
      </c>
      <c r="J492" s="823"/>
      <c r="K492" s="490"/>
      <c r="L492" s="73"/>
    </row>
    <row r="493" spans="1:12" s="129" customFormat="1" ht="32.25" customHeight="1" outlineLevel="3" x14ac:dyDescent="0.25">
      <c r="A493" s="479" t="s">
        <v>558</v>
      </c>
      <c r="B493" s="756" t="s">
        <v>650</v>
      </c>
      <c r="C493" s="479">
        <v>2015</v>
      </c>
      <c r="D493" s="70" t="s">
        <v>23</v>
      </c>
      <c r="E493" s="179">
        <f t="shared" si="73"/>
        <v>905.5</v>
      </c>
      <c r="F493" s="179">
        <f>SUM(F494)</f>
        <v>905.5</v>
      </c>
      <c r="G493" s="179">
        <v>0</v>
      </c>
      <c r="H493" s="179">
        <v>0</v>
      </c>
      <c r="I493" s="179">
        <v>0</v>
      </c>
      <c r="J493" s="628" t="s">
        <v>577</v>
      </c>
      <c r="K493" s="488" t="s">
        <v>562</v>
      </c>
      <c r="L493" s="73"/>
    </row>
    <row r="494" spans="1:12" s="129" customFormat="1" ht="83.25" customHeight="1" outlineLevel="3" x14ac:dyDescent="0.25">
      <c r="A494" s="481"/>
      <c r="B494" s="758"/>
      <c r="C494" s="481"/>
      <c r="D494" s="56">
        <v>2015</v>
      </c>
      <c r="E494" s="309">
        <f t="shared" si="73"/>
        <v>905.5</v>
      </c>
      <c r="F494" s="305">
        <v>905.5</v>
      </c>
      <c r="G494" s="309">
        <v>0</v>
      </c>
      <c r="H494" s="309">
        <v>0</v>
      </c>
      <c r="I494" s="309">
        <v>0</v>
      </c>
      <c r="J494" s="823"/>
      <c r="K494" s="490"/>
    </row>
    <row r="495" spans="1:12" ht="15.75" outlineLevel="1" x14ac:dyDescent="0.25">
      <c r="A495" s="632" t="s">
        <v>31</v>
      </c>
      <c r="B495" s="606" t="s">
        <v>131</v>
      </c>
      <c r="C495" s="604" t="s">
        <v>126</v>
      </c>
      <c r="D495" s="279" t="s">
        <v>23</v>
      </c>
      <c r="E495" s="288">
        <f>SUM(F496:F500)</f>
        <v>46862.3</v>
      </c>
      <c r="F495" s="288">
        <f>SUM(F496:F500)</f>
        <v>46862.3</v>
      </c>
      <c r="G495" s="288">
        <f>SUM(G496:G500)</f>
        <v>0</v>
      </c>
      <c r="H495" s="288">
        <f>SUM(H496:H500)</f>
        <v>0</v>
      </c>
      <c r="I495" s="288">
        <f>SUM(I496:I500)</f>
        <v>0</v>
      </c>
      <c r="J495" s="703" t="s">
        <v>541</v>
      </c>
      <c r="K495" s="622" t="s">
        <v>80</v>
      </c>
      <c r="L495" s="129"/>
    </row>
    <row r="496" spans="1:12" ht="15.75" outlineLevel="2" x14ac:dyDescent="0.25">
      <c r="A496" s="633"/>
      <c r="B496" s="607"/>
      <c r="C496" s="605"/>
      <c r="D496" s="281">
        <v>2014</v>
      </c>
      <c r="E496" s="282">
        <f>SUM(F496:I496)</f>
        <v>1436.8</v>
      </c>
      <c r="F496" s="282">
        <f>F502</f>
        <v>1436.8</v>
      </c>
      <c r="G496" s="282">
        <f>G502</f>
        <v>0</v>
      </c>
      <c r="H496" s="282">
        <f>H502</f>
        <v>0</v>
      </c>
      <c r="I496" s="282">
        <f>I502</f>
        <v>0</v>
      </c>
      <c r="J496" s="897"/>
      <c r="K496" s="623"/>
      <c r="L496" s="129"/>
    </row>
    <row r="497" spans="1:12" ht="15.75" outlineLevel="2" x14ac:dyDescent="0.25">
      <c r="A497" s="633"/>
      <c r="B497" s="607"/>
      <c r="C497" s="605"/>
      <c r="D497" s="281">
        <v>2017</v>
      </c>
      <c r="E497" s="282">
        <f>SUM(F497:I497)</f>
        <v>9748</v>
      </c>
      <c r="F497" s="282">
        <f>F503</f>
        <v>9748</v>
      </c>
      <c r="G497" s="282">
        <f t="shared" ref="G497:I500" si="74">G503</f>
        <v>0</v>
      </c>
      <c r="H497" s="282">
        <f t="shared" si="74"/>
        <v>0</v>
      </c>
      <c r="I497" s="282">
        <f t="shared" si="74"/>
        <v>0</v>
      </c>
      <c r="J497" s="897"/>
      <c r="K497" s="623"/>
      <c r="L497" s="129"/>
    </row>
    <row r="498" spans="1:12" ht="15.75" outlineLevel="2" x14ac:dyDescent="0.25">
      <c r="A498" s="633"/>
      <c r="B498" s="607"/>
      <c r="C498" s="605"/>
      <c r="D498" s="281">
        <v>2018</v>
      </c>
      <c r="E498" s="282">
        <f>SUM(F498:I498)</f>
        <v>9260.5</v>
      </c>
      <c r="F498" s="282">
        <f>F504</f>
        <v>9260.5</v>
      </c>
      <c r="G498" s="282">
        <f t="shared" si="74"/>
        <v>0</v>
      </c>
      <c r="H498" s="282">
        <f t="shared" si="74"/>
        <v>0</v>
      </c>
      <c r="I498" s="282">
        <f t="shared" si="74"/>
        <v>0</v>
      </c>
      <c r="J498" s="897"/>
      <c r="K498" s="623"/>
      <c r="L498" s="129"/>
    </row>
    <row r="499" spans="1:12" ht="15.75" outlineLevel="2" x14ac:dyDescent="0.25">
      <c r="A499" s="633"/>
      <c r="B499" s="607"/>
      <c r="C499" s="605"/>
      <c r="D499" s="281">
        <v>2019</v>
      </c>
      <c r="E499" s="282">
        <f>SUM(F499:I499)</f>
        <v>13342</v>
      </c>
      <c r="F499" s="282">
        <f>F505</f>
        <v>13342</v>
      </c>
      <c r="G499" s="282">
        <f t="shared" si="74"/>
        <v>0</v>
      </c>
      <c r="H499" s="282">
        <f t="shared" si="74"/>
        <v>0</v>
      </c>
      <c r="I499" s="282">
        <f t="shared" si="74"/>
        <v>0</v>
      </c>
      <c r="J499" s="897"/>
      <c r="K499" s="623"/>
      <c r="L499" s="129"/>
    </row>
    <row r="500" spans="1:12" ht="15.75" outlineLevel="2" x14ac:dyDescent="0.25">
      <c r="A500" s="892"/>
      <c r="B500" s="789"/>
      <c r="C500" s="842"/>
      <c r="D500" s="281">
        <v>2020</v>
      </c>
      <c r="E500" s="282">
        <f>SUM(F500:I500)</f>
        <v>13075</v>
      </c>
      <c r="F500" s="282">
        <f>F506</f>
        <v>13075</v>
      </c>
      <c r="G500" s="282">
        <f t="shared" si="74"/>
        <v>0</v>
      </c>
      <c r="H500" s="282">
        <f t="shared" si="74"/>
        <v>0</v>
      </c>
      <c r="I500" s="282">
        <f t="shared" si="74"/>
        <v>0</v>
      </c>
      <c r="J500" s="898"/>
      <c r="K500" s="838"/>
      <c r="L500" s="129"/>
    </row>
    <row r="501" spans="1:12" ht="15.75" customHeight="1" outlineLevel="2" x14ac:dyDescent="0.25">
      <c r="A501" s="611" t="s">
        <v>72</v>
      </c>
      <c r="B501" s="706" t="s">
        <v>692</v>
      </c>
      <c r="C501" s="611" t="s">
        <v>126</v>
      </c>
      <c r="D501" s="272" t="s">
        <v>23</v>
      </c>
      <c r="E501" s="287">
        <f>SUM(F502:F506)</f>
        <v>46862.3</v>
      </c>
      <c r="F501" s="287">
        <f>SUM(F502:F506)</f>
        <v>46862.3</v>
      </c>
      <c r="G501" s="287">
        <f>SUM(G502:G506)</f>
        <v>0</v>
      </c>
      <c r="H501" s="287">
        <f>SUM(H502:H506)</f>
        <v>0</v>
      </c>
      <c r="I501" s="287">
        <f>SUM(I502:I506)</f>
        <v>0</v>
      </c>
      <c r="J501" s="655" t="str">
        <f>'3. Пок.'!B23</f>
        <v>Доля муниципальных образований, покрытых сигналом высокоточного позиционирования на основе технологий ГЛОНАСС/GPS</v>
      </c>
      <c r="K501" s="626" t="s">
        <v>1</v>
      </c>
      <c r="L501" s="129"/>
    </row>
    <row r="502" spans="1:12" ht="15.75" outlineLevel="3" x14ac:dyDescent="0.25">
      <c r="A502" s="612"/>
      <c r="B502" s="707"/>
      <c r="C502" s="612"/>
      <c r="D502" s="275">
        <v>2014</v>
      </c>
      <c r="E502" s="276">
        <f>SUM(F502:I502)</f>
        <v>1436.8</v>
      </c>
      <c r="F502" s="276">
        <f>F508</f>
        <v>1436.8</v>
      </c>
      <c r="G502" s="276">
        <f>G510+G515+G520</f>
        <v>0</v>
      </c>
      <c r="H502" s="276">
        <f>H510+H515+H520</f>
        <v>0</v>
      </c>
      <c r="I502" s="276">
        <f>I510+I515+I520</f>
        <v>0</v>
      </c>
      <c r="J502" s="828"/>
      <c r="K502" s="627"/>
      <c r="L502" s="129"/>
    </row>
    <row r="503" spans="1:12" ht="15.75" outlineLevel="3" x14ac:dyDescent="0.25">
      <c r="A503" s="612"/>
      <c r="B503" s="707"/>
      <c r="C503" s="612"/>
      <c r="D503" s="275">
        <v>2017</v>
      </c>
      <c r="E503" s="276">
        <f>SUM(F503:I503)</f>
        <v>9748</v>
      </c>
      <c r="F503" s="276">
        <f>F509+F512+F517+F522</f>
        <v>9748</v>
      </c>
      <c r="G503" s="276">
        <f t="shared" ref="G503:I506" si="75">G512+G517+G522</f>
        <v>0</v>
      </c>
      <c r="H503" s="276">
        <f t="shared" si="75"/>
        <v>0</v>
      </c>
      <c r="I503" s="276">
        <f t="shared" si="75"/>
        <v>0</v>
      </c>
      <c r="J503" s="828"/>
      <c r="K503" s="627"/>
      <c r="L503" s="129"/>
    </row>
    <row r="504" spans="1:12" ht="15.75" outlineLevel="3" x14ac:dyDescent="0.25">
      <c r="A504" s="612"/>
      <c r="B504" s="707"/>
      <c r="C504" s="612"/>
      <c r="D504" s="275">
        <v>2018</v>
      </c>
      <c r="E504" s="276">
        <f>SUM(F504:I504)</f>
        <v>9260.5</v>
      </c>
      <c r="F504" s="276">
        <f>F510+F513+F518+F523</f>
        <v>9260.5</v>
      </c>
      <c r="G504" s="276">
        <f t="shared" si="75"/>
        <v>0</v>
      </c>
      <c r="H504" s="276">
        <f t="shared" si="75"/>
        <v>0</v>
      </c>
      <c r="I504" s="276">
        <f t="shared" si="75"/>
        <v>0</v>
      </c>
      <c r="J504" s="828"/>
      <c r="K504" s="627"/>
      <c r="L504" s="129"/>
    </row>
    <row r="505" spans="1:12" ht="15.75" outlineLevel="3" x14ac:dyDescent="0.25">
      <c r="A505" s="612"/>
      <c r="B505" s="707"/>
      <c r="C505" s="612"/>
      <c r="D505" s="275">
        <v>2019</v>
      </c>
      <c r="E505" s="276">
        <f>SUM(F505:I505)</f>
        <v>13342</v>
      </c>
      <c r="F505" s="276">
        <f>F514+F519+F524</f>
        <v>13342</v>
      </c>
      <c r="G505" s="276">
        <f t="shared" si="75"/>
        <v>0</v>
      </c>
      <c r="H505" s="276">
        <f t="shared" si="75"/>
        <v>0</v>
      </c>
      <c r="I505" s="276">
        <f t="shared" si="75"/>
        <v>0</v>
      </c>
      <c r="J505" s="828"/>
      <c r="K505" s="627"/>
      <c r="L505" s="129"/>
    </row>
    <row r="506" spans="1:12" ht="40.5" customHeight="1" outlineLevel="3" x14ac:dyDescent="0.25">
      <c r="A506" s="827"/>
      <c r="B506" s="751"/>
      <c r="C506" s="827"/>
      <c r="D506" s="275">
        <v>2020</v>
      </c>
      <c r="E506" s="276">
        <f>SUM(F506:I506)</f>
        <v>13075</v>
      </c>
      <c r="F506" s="276">
        <f>F515+F520+F525</f>
        <v>13075</v>
      </c>
      <c r="G506" s="276">
        <f t="shared" si="75"/>
        <v>0</v>
      </c>
      <c r="H506" s="276">
        <f t="shared" si="75"/>
        <v>0</v>
      </c>
      <c r="I506" s="276">
        <f t="shared" si="75"/>
        <v>0</v>
      </c>
      <c r="J506" s="829"/>
      <c r="K506" s="847"/>
      <c r="L506" s="129"/>
    </row>
    <row r="507" spans="1:12" ht="36" customHeight="1" outlineLevel="3" x14ac:dyDescent="0.25">
      <c r="A507" s="479" t="s">
        <v>136</v>
      </c>
      <c r="B507" s="756" t="s">
        <v>651</v>
      </c>
      <c r="C507" s="479" t="s">
        <v>406</v>
      </c>
      <c r="D507" s="70" t="s">
        <v>23</v>
      </c>
      <c r="E507" s="179">
        <f>SUM(F508:F510)</f>
        <v>3298.7999999999997</v>
      </c>
      <c r="F507" s="179">
        <f>SUM(F508:F510)</f>
        <v>3298.7999999999997</v>
      </c>
      <c r="G507" s="179">
        <f>SUM(G508:G510)</f>
        <v>0</v>
      </c>
      <c r="H507" s="179">
        <f>SUM(H508:H510)</f>
        <v>0</v>
      </c>
      <c r="I507" s="179">
        <f>SUM(I508:I510)</f>
        <v>0</v>
      </c>
      <c r="J507" s="628" t="s">
        <v>492</v>
      </c>
      <c r="K507" s="618" t="s">
        <v>80</v>
      </c>
      <c r="L507" s="129"/>
    </row>
    <row r="508" spans="1:12" ht="15.75" outlineLevel="3" x14ac:dyDescent="0.25">
      <c r="A508" s="480"/>
      <c r="B508" s="757"/>
      <c r="C508" s="480"/>
      <c r="D508" s="56">
        <v>2014</v>
      </c>
      <c r="E508" s="250">
        <f>SUM(F508:H508)</f>
        <v>1436.8</v>
      </c>
      <c r="F508" s="250">
        <v>1436.8</v>
      </c>
      <c r="G508" s="250">
        <v>0</v>
      </c>
      <c r="H508" s="250">
        <v>0</v>
      </c>
      <c r="I508" s="250">
        <v>0</v>
      </c>
      <c r="J508" s="648"/>
      <c r="K508" s="620"/>
      <c r="L508" s="129"/>
    </row>
    <row r="509" spans="1:12" ht="15.75" outlineLevel="3" x14ac:dyDescent="0.25">
      <c r="A509" s="480"/>
      <c r="B509" s="757"/>
      <c r="C509" s="480"/>
      <c r="D509" s="56">
        <v>2017</v>
      </c>
      <c r="E509" s="250">
        <f>SUM(F509:H509)</f>
        <v>954.9</v>
      </c>
      <c r="F509" s="250">
        <v>954.9</v>
      </c>
      <c r="G509" s="250">
        <v>0</v>
      </c>
      <c r="H509" s="250">
        <v>0</v>
      </c>
      <c r="I509" s="250">
        <v>0</v>
      </c>
      <c r="J509" s="648"/>
      <c r="K509" s="620"/>
      <c r="L509" s="129"/>
    </row>
    <row r="510" spans="1:12" ht="15.75" outlineLevel="3" x14ac:dyDescent="0.25">
      <c r="A510" s="481"/>
      <c r="B510" s="758"/>
      <c r="C510" s="481"/>
      <c r="D510" s="56">
        <v>2018</v>
      </c>
      <c r="E510" s="250">
        <f>SUM(F510:H510)</f>
        <v>907.1</v>
      </c>
      <c r="F510" s="250">
        <v>907.1</v>
      </c>
      <c r="G510" s="250">
        <v>0</v>
      </c>
      <c r="H510" s="250">
        <v>0</v>
      </c>
      <c r="I510" s="250">
        <v>0</v>
      </c>
      <c r="J510" s="823"/>
      <c r="K510" s="619"/>
      <c r="L510" s="129"/>
    </row>
    <row r="511" spans="1:12" ht="15.75" customHeight="1" outlineLevel="3" x14ac:dyDescent="0.25">
      <c r="A511" s="479" t="s">
        <v>137</v>
      </c>
      <c r="B511" s="756" t="s">
        <v>652</v>
      </c>
      <c r="C511" s="479" t="s">
        <v>5</v>
      </c>
      <c r="D511" s="70" t="s">
        <v>23</v>
      </c>
      <c r="E511" s="179">
        <f>SUM(F512:F515)</f>
        <v>34842.800000000003</v>
      </c>
      <c r="F511" s="247">
        <f>SUM(F512:F515)</f>
        <v>34842.800000000003</v>
      </c>
      <c r="G511" s="179">
        <f>SUM(G512:G515)</f>
        <v>0</v>
      </c>
      <c r="H511" s="179">
        <f>SUM(H512:H515)</f>
        <v>0</v>
      </c>
      <c r="I511" s="179">
        <f>SUM(I512:I515)</f>
        <v>0</v>
      </c>
      <c r="J511" s="628" t="s">
        <v>493</v>
      </c>
      <c r="K511" s="618" t="s">
        <v>80</v>
      </c>
      <c r="L511" s="129"/>
    </row>
    <row r="512" spans="1:12" ht="15.75" outlineLevel="3" x14ac:dyDescent="0.25">
      <c r="A512" s="480"/>
      <c r="B512" s="757"/>
      <c r="C512" s="480"/>
      <c r="D512" s="56">
        <v>2017</v>
      </c>
      <c r="E512" s="250">
        <f>SUM(F512:H512)</f>
        <v>7111.7</v>
      </c>
      <c r="F512" s="250">
        <v>7111.7</v>
      </c>
      <c r="G512" s="250">
        <v>0</v>
      </c>
      <c r="H512" s="250">
        <v>0</v>
      </c>
      <c r="I512" s="250">
        <v>0</v>
      </c>
      <c r="J512" s="648"/>
      <c r="K512" s="620"/>
      <c r="L512" s="129"/>
    </row>
    <row r="513" spans="1:12" ht="15.75" outlineLevel="3" x14ac:dyDescent="0.25">
      <c r="A513" s="480"/>
      <c r="B513" s="757"/>
      <c r="C513" s="480"/>
      <c r="D513" s="56">
        <v>2018</v>
      </c>
      <c r="E513" s="250">
        <f>SUM(F513:H513)</f>
        <v>6756.1</v>
      </c>
      <c r="F513" s="250">
        <v>6756.1</v>
      </c>
      <c r="G513" s="250">
        <v>0</v>
      </c>
      <c r="H513" s="250">
        <v>0</v>
      </c>
      <c r="I513" s="250">
        <v>0</v>
      </c>
      <c r="J513" s="648"/>
      <c r="K513" s="620"/>
      <c r="L513" s="129"/>
    </row>
    <row r="514" spans="1:12" ht="15.75" outlineLevel="3" x14ac:dyDescent="0.25">
      <c r="A514" s="480"/>
      <c r="B514" s="757"/>
      <c r="C514" s="480"/>
      <c r="D514" s="56">
        <v>2019</v>
      </c>
      <c r="E514" s="250">
        <f>SUM(F514:H514)</f>
        <v>10675</v>
      </c>
      <c r="F514" s="250">
        <v>10675</v>
      </c>
      <c r="G514" s="250">
        <v>0</v>
      </c>
      <c r="H514" s="250">
        <v>0</v>
      </c>
      <c r="I514" s="250">
        <v>0</v>
      </c>
      <c r="J514" s="648"/>
      <c r="K514" s="620"/>
      <c r="L514" s="129"/>
    </row>
    <row r="515" spans="1:12" ht="15.75" outlineLevel="3" x14ac:dyDescent="0.25">
      <c r="A515" s="481"/>
      <c r="B515" s="758"/>
      <c r="C515" s="481"/>
      <c r="D515" s="56">
        <v>2020</v>
      </c>
      <c r="E515" s="250">
        <f>SUM(F515:H515)</f>
        <v>10300</v>
      </c>
      <c r="F515" s="250">
        <v>10300</v>
      </c>
      <c r="G515" s="250">
        <v>0</v>
      </c>
      <c r="H515" s="250">
        <v>0</v>
      </c>
      <c r="I515" s="250">
        <v>0</v>
      </c>
      <c r="J515" s="823"/>
      <c r="K515" s="619"/>
      <c r="L515" s="129"/>
    </row>
    <row r="516" spans="1:12" ht="15.75" customHeight="1" outlineLevel="3" x14ac:dyDescent="0.25">
      <c r="A516" s="479" t="s">
        <v>138</v>
      </c>
      <c r="B516" s="756" t="s">
        <v>653</v>
      </c>
      <c r="C516" s="479" t="s">
        <v>5</v>
      </c>
      <c r="D516" s="70" t="s">
        <v>23</v>
      </c>
      <c r="E516" s="179">
        <f>SUM(F517:F520)</f>
        <v>1219.5999999999999</v>
      </c>
      <c r="F516" s="179">
        <f>SUM(F517:F520)</f>
        <v>1219.5999999999999</v>
      </c>
      <c r="G516" s="179">
        <f>SUM(G517:G520)</f>
        <v>0</v>
      </c>
      <c r="H516" s="179">
        <f>SUM(H517:H520)</f>
        <v>0</v>
      </c>
      <c r="I516" s="179">
        <f>SUM(I517:I520)</f>
        <v>0</v>
      </c>
      <c r="J516" s="628" t="s">
        <v>494</v>
      </c>
      <c r="K516" s="618" t="s">
        <v>80</v>
      </c>
      <c r="L516" s="129"/>
    </row>
    <row r="517" spans="1:12" ht="15.75" outlineLevel="3" x14ac:dyDescent="0.25">
      <c r="A517" s="480"/>
      <c r="B517" s="757"/>
      <c r="C517" s="480"/>
      <c r="D517" s="56">
        <v>2017</v>
      </c>
      <c r="E517" s="250">
        <f>SUM(F517:H517)</f>
        <v>142.4</v>
      </c>
      <c r="F517" s="250">
        <v>142.4</v>
      </c>
      <c r="G517" s="250">
        <v>0</v>
      </c>
      <c r="H517" s="250">
        <v>0</v>
      </c>
      <c r="I517" s="250">
        <v>0</v>
      </c>
      <c r="J517" s="648"/>
      <c r="K517" s="620"/>
      <c r="L517" s="129"/>
    </row>
    <row r="518" spans="1:12" ht="15.75" outlineLevel="3" x14ac:dyDescent="0.25">
      <c r="A518" s="480"/>
      <c r="B518" s="757"/>
      <c r="C518" s="480"/>
      <c r="D518" s="56">
        <v>2018</v>
      </c>
      <c r="E518" s="250">
        <f>SUM(F518:H518)</f>
        <v>135.19999999999999</v>
      </c>
      <c r="F518" s="250">
        <v>135.19999999999999</v>
      </c>
      <c r="G518" s="250">
        <v>0</v>
      </c>
      <c r="H518" s="250">
        <v>0</v>
      </c>
      <c r="I518" s="250">
        <v>0</v>
      </c>
      <c r="J518" s="648"/>
      <c r="K518" s="620"/>
      <c r="L518" s="129"/>
    </row>
    <row r="519" spans="1:12" ht="15.75" outlineLevel="3" x14ac:dyDescent="0.25">
      <c r="A519" s="480"/>
      <c r="B519" s="757"/>
      <c r="C519" s="480"/>
      <c r="D519" s="56">
        <v>2019</v>
      </c>
      <c r="E519" s="250">
        <f>SUM(F519:H519)</f>
        <v>417</v>
      </c>
      <c r="F519" s="250">
        <v>417</v>
      </c>
      <c r="G519" s="250">
        <v>0</v>
      </c>
      <c r="H519" s="250">
        <v>0</v>
      </c>
      <c r="I519" s="250">
        <v>0</v>
      </c>
      <c r="J519" s="648"/>
      <c r="K519" s="620"/>
      <c r="L519" s="129"/>
    </row>
    <row r="520" spans="1:12" ht="15.75" outlineLevel="3" x14ac:dyDescent="0.25">
      <c r="A520" s="481"/>
      <c r="B520" s="758"/>
      <c r="C520" s="481"/>
      <c r="D520" s="56">
        <v>2020</v>
      </c>
      <c r="E520" s="250">
        <f>SUM(F520:H520)</f>
        <v>525</v>
      </c>
      <c r="F520" s="250">
        <v>525</v>
      </c>
      <c r="G520" s="250">
        <v>0</v>
      </c>
      <c r="H520" s="250">
        <v>0</v>
      </c>
      <c r="I520" s="250">
        <v>0</v>
      </c>
      <c r="J520" s="823"/>
      <c r="K520" s="619"/>
      <c r="L520" s="129"/>
    </row>
    <row r="521" spans="1:12" ht="15.75" customHeight="1" outlineLevel="3" x14ac:dyDescent="0.25">
      <c r="A521" s="479" t="s">
        <v>139</v>
      </c>
      <c r="B521" s="756" t="s">
        <v>654</v>
      </c>
      <c r="C521" s="479" t="s">
        <v>5</v>
      </c>
      <c r="D521" s="70" t="s">
        <v>23</v>
      </c>
      <c r="E521" s="179">
        <f>SUM(F522:F525)</f>
        <v>7501.1</v>
      </c>
      <c r="F521" s="179">
        <f>SUM(F522:F525)</f>
        <v>7501.1</v>
      </c>
      <c r="G521" s="179">
        <f>SUM(G522:G525)</f>
        <v>0</v>
      </c>
      <c r="H521" s="179">
        <f>SUM(H522:H525)</f>
        <v>0</v>
      </c>
      <c r="I521" s="179">
        <f>SUM(I522:I525)</f>
        <v>0</v>
      </c>
      <c r="J521" s="628" t="s">
        <v>424</v>
      </c>
      <c r="K521" s="618" t="s">
        <v>1</v>
      </c>
      <c r="L521" s="129"/>
    </row>
    <row r="522" spans="1:12" ht="15.75" outlineLevel="3" x14ac:dyDescent="0.25">
      <c r="A522" s="480"/>
      <c r="B522" s="757"/>
      <c r="C522" s="480"/>
      <c r="D522" s="56">
        <v>2017</v>
      </c>
      <c r="E522" s="250">
        <f>SUM(F522:I522)</f>
        <v>1539</v>
      </c>
      <c r="F522" s="250">
        <v>1539</v>
      </c>
      <c r="G522" s="250">
        <v>0</v>
      </c>
      <c r="H522" s="250">
        <v>0</v>
      </c>
      <c r="I522" s="250">
        <v>0</v>
      </c>
      <c r="J522" s="648"/>
      <c r="K522" s="620"/>
      <c r="L522" s="129"/>
    </row>
    <row r="523" spans="1:12" ht="15.75" outlineLevel="3" x14ac:dyDescent="0.25">
      <c r="A523" s="480"/>
      <c r="B523" s="757"/>
      <c r="C523" s="480"/>
      <c r="D523" s="56">
        <v>2018</v>
      </c>
      <c r="E523" s="250">
        <f>SUM(F523:I523)</f>
        <v>1462.1</v>
      </c>
      <c r="F523" s="250">
        <v>1462.1</v>
      </c>
      <c r="G523" s="250">
        <v>0</v>
      </c>
      <c r="H523" s="250">
        <v>0</v>
      </c>
      <c r="I523" s="250">
        <v>0</v>
      </c>
      <c r="J523" s="648"/>
      <c r="K523" s="620"/>
      <c r="L523" s="129"/>
    </row>
    <row r="524" spans="1:12" ht="15.75" outlineLevel="3" x14ac:dyDescent="0.25">
      <c r="A524" s="480"/>
      <c r="B524" s="757"/>
      <c r="C524" s="480"/>
      <c r="D524" s="56">
        <v>2019</v>
      </c>
      <c r="E524" s="250">
        <f>SUM(F524:I524)</f>
        <v>2250</v>
      </c>
      <c r="F524" s="250">
        <v>2250</v>
      </c>
      <c r="G524" s="250">
        <v>0</v>
      </c>
      <c r="H524" s="250">
        <v>0</v>
      </c>
      <c r="I524" s="250">
        <v>0</v>
      </c>
      <c r="J524" s="648"/>
      <c r="K524" s="620"/>
      <c r="L524" s="129"/>
    </row>
    <row r="525" spans="1:12" ht="15.75" outlineLevel="3" x14ac:dyDescent="0.25">
      <c r="A525" s="481"/>
      <c r="B525" s="758"/>
      <c r="C525" s="481"/>
      <c r="D525" s="56">
        <v>2020</v>
      </c>
      <c r="E525" s="250">
        <f>SUM(F525:I525)</f>
        <v>2250</v>
      </c>
      <c r="F525" s="250">
        <v>2250</v>
      </c>
      <c r="G525" s="250">
        <v>0</v>
      </c>
      <c r="H525" s="250">
        <v>0</v>
      </c>
      <c r="I525" s="250">
        <v>0</v>
      </c>
      <c r="J525" s="823"/>
      <c r="K525" s="619"/>
      <c r="L525" s="129"/>
    </row>
    <row r="526" spans="1:12" ht="192.75" customHeight="1" x14ac:dyDescent="0.25"/>
  </sheetData>
  <autoFilter ref="A6:Q525"/>
  <mergeCells count="448">
    <mergeCell ref="A216:A218"/>
    <mergeCell ref="B216:B218"/>
    <mergeCell ref="C216:C218"/>
    <mergeCell ref="J216:J218"/>
    <mergeCell ref="K216:K218"/>
    <mergeCell ref="A228:A230"/>
    <mergeCell ref="B228:B230"/>
    <mergeCell ref="C228:C230"/>
    <mergeCell ref="J228:J230"/>
    <mergeCell ref="K228:K230"/>
    <mergeCell ref="A225:A227"/>
    <mergeCell ref="B225:B227"/>
    <mergeCell ref="C225:C227"/>
    <mergeCell ref="J225:J227"/>
    <mergeCell ref="K225:K227"/>
    <mergeCell ref="A219:A221"/>
    <mergeCell ref="B219:B221"/>
    <mergeCell ref="C219:C221"/>
    <mergeCell ref="J219:J221"/>
    <mergeCell ref="A222:A224"/>
    <mergeCell ref="B222:B224"/>
    <mergeCell ref="C222:C224"/>
    <mergeCell ref="J222:J224"/>
    <mergeCell ref="K222:K224"/>
    <mergeCell ref="A237:A239"/>
    <mergeCell ref="B237:B239"/>
    <mergeCell ref="C237:C239"/>
    <mergeCell ref="J237:J239"/>
    <mergeCell ref="K237:K239"/>
    <mergeCell ref="K234:K236"/>
    <mergeCell ref="A231:A233"/>
    <mergeCell ref="B231:B233"/>
    <mergeCell ref="C231:C233"/>
    <mergeCell ref="J231:J233"/>
    <mergeCell ref="K231:K233"/>
    <mergeCell ref="A234:A236"/>
    <mergeCell ref="B234:B236"/>
    <mergeCell ref="C234:C236"/>
    <mergeCell ref="J234:J236"/>
    <mergeCell ref="J468:J469"/>
    <mergeCell ref="J170:J177"/>
    <mergeCell ref="J312:J319"/>
    <mergeCell ref="J320:J327"/>
    <mergeCell ref="A2:K2"/>
    <mergeCell ref="J46:J53"/>
    <mergeCell ref="J14:J21"/>
    <mergeCell ref="J22:J29"/>
    <mergeCell ref="J30:J37"/>
    <mergeCell ref="J38:J45"/>
    <mergeCell ref="A194:A196"/>
    <mergeCell ref="B194:B196"/>
    <mergeCell ref="C194:C196"/>
    <mergeCell ref="K194:K196"/>
    <mergeCell ref="A178:A185"/>
    <mergeCell ref="B178:B185"/>
    <mergeCell ref="C178:C185"/>
    <mergeCell ref="K178:K185"/>
    <mergeCell ref="A186:A193"/>
    <mergeCell ref="B186:B193"/>
    <mergeCell ref="C186:C193"/>
    <mergeCell ref="K186:K193"/>
    <mergeCell ref="B170:B177"/>
    <mergeCell ref="C170:C177"/>
    <mergeCell ref="A521:A525"/>
    <mergeCell ref="B521:B525"/>
    <mergeCell ref="C521:C525"/>
    <mergeCell ref="K521:K525"/>
    <mergeCell ref="A507:A510"/>
    <mergeCell ref="B507:B510"/>
    <mergeCell ref="C507:C510"/>
    <mergeCell ref="K507:K510"/>
    <mergeCell ref="A511:A515"/>
    <mergeCell ref="B511:B515"/>
    <mergeCell ref="C511:C515"/>
    <mergeCell ref="K511:K515"/>
    <mergeCell ref="J507:J510"/>
    <mergeCell ref="J511:J515"/>
    <mergeCell ref="J516:J520"/>
    <mergeCell ref="J521:J525"/>
    <mergeCell ref="A468:A469"/>
    <mergeCell ref="B468:B469"/>
    <mergeCell ref="C501:C506"/>
    <mergeCell ref="K501:K506"/>
    <mergeCell ref="A516:A520"/>
    <mergeCell ref="B516:B520"/>
    <mergeCell ref="C516:C520"/>
    <mergeCell ref="K516:K520"/>
    <mergeCell ref="J495:J500"/>
    <mergeCell ref="J501:J506"/>
    <mergeCell ref="C468:C469"/>
    <mergeCell ref="K468:K469"/>
    <mergeCell ref="A476:A480"/>
    <mergeCell ref="B476:B480"/>
    <mergeCell ref="C476:C480"/>
    <mergeCell ref="K476:K480"/>
    <mergeCell ref="A481:A486"/>
    <mergeCell ref="B481:B486"/>
    <mergeCell ref="A495:A500"/>
    <mergeCell ref="B495:B500"/>
    <mergeCell ref="C495:C500"/>
    <mergeCell ref="K495:K500"/>
    <mergeCell ref="A501:A506"/>
    <mergeCell ref="B501:B506"/>
    <mergeCell ref="A446:A453"/>
    <mergeCell ref="B446:B453"/>
    <mergeCell ref="C446:C453"/>
    <mergeCell ref="K446:K453"/>
    <mergeCell ref="A454:A461"/>
    <mergeCell ref="B454:B461"/>
    <mergeCell ref="C454:C461"/>
    <mergeCell ref="K454:K461"/>
    <mergeCell ref="A462:A467"/>
    <mergeCell ref="B462:B467"/>
    <mergeCell ref="C462:C467"/>
    <mergeCell ref="K462:K467"/>
    <mergeCell ref="J446:J453"/>
    <mergeCell ref="J454:J461"/>
    <mergeCell ref="J462:J467"/>
    <mergeCell ref="A436:A443"/>
    <mergeCell ref="B436:B443"/>
    <mergeCell ref="C436:C443"/>
    <mergeCell ref="K436:K443"/>
    <mergeCell ref="A444:A445"/>
    <mergeCell ref="B444:B445"/>
    <mergeCell ref="C444:C445"/>
    <mergeCell ref="K444:K445"/>
    <mergeCell ref="A422:A427"/>
    <mergeCell ref="B422:B427"/>
    <mergeCell ref="C422:C427"/>
    <mergeCell ref="K422:K427"/>
    <mergeCell ref="A428:A435"/>
    <mergeCell ref="B428:B435"/>
    <mergeCell ref="C428:C435"/>
    <mergeCell ref="K428:K435"/>
    <mergeCell ref="J422:J427"/>
    <mergeCell ref="J428:J435"/>
    <mergeCell ref="J436:J443"/>
    <mergeCell ref="J444:J445"/>
    <mergeCell ref="A352:A359"/>
    <mergeCell ref="B352:B359"/>
    <mergeCell ref="A408:A409"/>
    <mergeCell ref="B408:B409"/>
    <mergeCell ref="C408:C409"/>
    <mergeCell ref="K408:K409"/>
    <mergeCell ref="A410:A412"/>
    <mergeCell ref="B410:B412"/>
    <mergeCell ref="C410:C412"/>
    <mergeCell ref="K410:K412"/>
    <mergeCell ref="A392:A399"/>
    <mergeCell ref="B392:B399"/>
    <mergeCell ref="C392:C399"/>
    <mergeCell ref="K392:K399"/>
    <mergeCell ref="A400:A407"/>
    <mergeCell ref="B400:B407"/>
    <mergeCell ref="C400:C407"/>
    <mergeCell ref="K400:K407"/>
    <mergeCell ref="J392:J399"/>
    <mergeCell ref="J400:J407"/>
    <mergeCell ref="J408:J409"/>
    <mergeCell ref="J410:J412"/>
    <mergeCell ref="C384:C391"/>
    <mergeCell ref="K384:K391"/>
    <mergeCell ref="A360:A367"/>
    <mergeCell ref="B360:B367"/>
    <mergeCell ref="C360:C367"/>
    <mergeCell ref="K360:K367"/>
    <mergeCell ref="A368:A375"/>
    <mergeCell ref="B368:B375"/>
    <mergeCell ref="C368:C375"/>
    <mergeCell ref="K368:K375"/>
    <mergeCell ref="J360:J367"/>
    <mergeCell ref="J376:J383"/>
    <mergeCell ref="J384:J391"/>
    <mergeCell ref="J368:J375"/>
    <mergeCell ref="K219:K221"/>
    <mergeCell ref="A205:A212"/>
    <mergeCell ref="B205:B212"/>
    <mergeCell ref="C205:C212"/>
    <mergeCell ref="K205:K212"/>
    <mergeCell ref="J197:J204"/>
    <mergeCell ref="A213:A215"/>
    <mergeCell ref="B213:B215"/>
    <mergeCell ref="C352:C359"/>
    <mergeCell ref="K352:K359"/>
    <mergeCell ref="A328:A335"/>
    <mergeCell ref="B328:B335"/>
    <mergeCell ref="C328:C335"/>
    <mergeCell ref="K328:K335"/>
    <mergeCell ref="A336:A343"/>
    <mergeCell ref="B336:B343"/>
    <mergeCell ref="C336:C343"/>
    <mergeCell ref="K336:K343"/>
    <mergeCell ref="J328:J335"/>
    <mergeCell ref="J336:J343"/>
    <mergeCell ref="J344:J351"/>
    <mergeCell ref="J352:J359"/>
    <mergeCell ref="B344:B351"/>
    <mergeCell ref="C344:C351"/>
    <mergeCell ref="K300:K305"/>
    <mergeCell ref="A258:A265"/>
    <mergeCell ref="B258:B265"/>
    <mergeCell ref="C258:C265"/>
    <mergeCell ref="K258:K265"/>
    <mergeCell ref="J258:J265"/>
    <mergeCell ref="J266:J273"/>
    <mergeCell ref="J300:J305"/>
    <mergeCell ref="A266:A273"/>
    <mergeCell ref="B266:B273"/>
    <mergeCell ref="C266:C273"/>
    <mergeCell ref="K266:K273"/>
    <mergeCell ref="A300:A305"/>
    <mergeCell ref="B300:B305"/>
    <mergeCell ref="C300:C305"/>
    <mergeCell ref="A282:A284"/>
    <mergeCell ref="B282:B284"/>
    <mergeCell ref="C282:C284"/>
    <mergeCell ref="K282:K284"/>
    <mergeCell ref="A285:A287"/>
    <mergeCell ref="B285:B287"/>
    <mergeCell ref="C213:C215"/>
    <mergeCell ref="J213:J215"/>
    <mergeCell ref="K213:K215"/>
    <mergeCell ref="J205:J212"/>
    <mergeCell ref="K159:K161"/>
    <mergeCell ref="A162:A169"/>
    <mergeCell ref="B162:B169"/>
    <mergeCell ref="C162:C169"/>
    <mergeCell ref="K162:K169"/>
    <mergeCell ref="A170:A177"/>
    <mergeCell ref="K197:K204"/>
    <mergeCell ref="J178:J185"/>
    <mergeCell ref="J186:J193"/>
    <mergeCell ref="A197:A204"/>
    <mergeCell ref="B197:B204"/>
    <mergeCell ref="C197:C204"/>
    <mergeCell ref="J159:J161"/>
    <mergeCell ref="J162:J169"/>
    <mergeCell ref="K170:K177"/>
    <mergeCell ref="A159:A161"/>
    <mergeCell ref="J194:J196"/>
    <mergeCell ref="A135:A142"/>
    <mergeCell ref="B135:B142"/>
    <mergeCell ref="C135:C142"/>
    <mergeCell ref="K135:K142"/>
    <mergeCell ref="J151:J158"/>
    <mergeCell ref="A143:A150"/>
    <mergeCell ref="B143:B150"/>
    <mergeCell ref="C143:C150"/>
    <mergeCell ref="K143:K150"/>
    <mergeCell ref="A151:A158"/>
    <mergeCell ref="B151:B158"/>
    <mergeCell ref="C151:C158"/>
    <mergeCell ref="K151:K158"/>
    <mergeCell ref="J135:J142"/>
    <mergeCell ref="J143:J150"/>
    <mergeCell ref="B159:B161"/>
    <mergeCell ref="C159:C161"/>
    <mergeCell ref="J62:J69"/>
    <mergeCell ref="J70:J72"/>
    <mergeCell ref="J73:J78"/>
    <mergeCell ref="J79:J86"/>
    <mergeCell ref="A127:A134"/>
    <mergeCell ref="B127:B134"/>
    <mergeCell ref="C127:C134"/>
    <mergeCell ref="K127:K134"/>
    <mergeCell ref="J95:J102"/>
    <mergeCell ref="J103:J110"/>
    <mergeCell ref="J111:J118"/>
    <mergeCell ref="J127:J134"/>
    <mergeCell ref="J87:J94"/>
    <mergeCell ref="A79:A86"/>
    <mergeCell ref="B79:B86"/>
    <mergeCell ref="C79:C86"/>
    <mergeCell ref="K79:K86"/>
    <mergeCell ref="A70:A72"/>
    <mergeCell ref="B70:B72"/>
    <mergeCell ref="C70:C72"/>
    <mergeCell ref="K70:K72"/>
    <mergeCell ref="A73:A78"/>
    <mergeCell ref="B73:B78"/>
    <mergeCell ref="C73:C78"/>
    <mergeCell ref="K73:K78"/>
    <mergeCell ref="A119:A126"/>
    <mergeCell ref="B119:B126"/>
    <mergeCell ref="C119:C126"/>
    <mergeCell ref="K119:K126"/>
    <mergeCell ref="A95:A102"/>
    <mergeCell ref="B95:B102"/>
    <mergeCell ref="C95:C102"/>
    <mergeCell ref="K95:K102"/>
    <mergeCell ref="A103:A110"/>
    <mergeCell ref="B103:B110"/>
    <mergeCell ref="C103:C110"/>
    <mergeCell ref="K103:K110"/>
    <mergeCell ref="J119:J126"/>
    <mergeCell ref="A87:A94"/>
    <mergeCell ref="B87:B94"/>
    <mergeCell ref="C87:C94"/>
    <mergeCell ref="K87:K94"/>
    <mergeCell ref="A111:A118"/>
    <mergeCell ref="B111:B118"/>
    <mergeCell ref="C111:C118"/>
    <mergeCell ref="K111:K118"/>
    <mergeCell ref="A38:A45"/>
    <mergeCell ref="B38:B45"/>
    <mergeCell ref="C38:C45"/>
    <mergeCell ref="K38:K45"/>
    <mergeCell ref="A46:A53"/>
    <mergeCell ref="B46:B53"/>
    <mergeCell ref="C46:C53"/>
    <mergeCell ref="K46:K53"/>
    <mergeCell ref="A54:A61"/>
    <mergeCell ref="B54:B61"/>
    <mergeCell ref="C54:C61"/>
    <mergeCell ref="K54:K61"/>
    <mergeCell ref="J54:J61"/>
    <mergeCell ref="A62:A69"/>
    <mergeCell ref="B62:B69"/>
    <mergeCell ref="C62:C69"/>
    <mergeCell ref="K62:K69"/>
    <mergeCell ref="L4:L5"/>
    <mergeCell ref="A4:A5"/>
    <mergeCell ref="B4:B5"/>
    <mergeCell ref="C4:C5"/>
    <mergeCell ref="D4:I4"/>
    <mergeCell ref="K4:K5"/>
    <mergeCell ref="J4:J5"/>
    <mergeCell ref="C30:C37"/>
    <mergeCell ref="K30:K37"/>
    <mergeCell ref="J6:J13"/>
    <mergeCell ref="A6:A13"/>
    <mergeCell ref="B6:B13"/>
    <mergeCell ref="C6:C13"/>
    <mergeCell ref="K6:K13"/>
    <mergeCell ref="A14:A21"/>
    <mergeCell ref="B14:B21"/>
    <mergeCell ref="C14:C21"/>
    <mergeCell ref="K14:K21"/>
    <mergeCell ref="A22:A29"/>
    <mergeCell ref="B22:B29"/>
    <mergeCell ref="C22:C29"/>
    <mergeCell ref="K22:K29"/>
    <mergeCell ref="A30:A37"/>
    <mergeCell ref="B30:B37"/>
    <mergeCell ref="C413:C415"/>
    <mergeCell ref="J413:J415"/>
    <mergeCell ref="K413:K415"/>
    <mergeCell ref="K306:K311"/>
    <mergeCell ref="J306:J311"/>
    <mergeCell ref="A306:A311"/>
    <mergeCell ref="B306:B311"/>
    <mergeCell ref="C306:C311"/>
    <mergeCell ref="A312:A319"/>
    <mergeCell ref="B312:B319"/>
    <mergeCell ref="C312:C319"/>
    <mergeCell ref="K312:K319"/>
    <mergeCell ref="A320:A327"/>
    <mergeCell ref="B320:B327"/>
    <mergeCell ref="C320:C327"/>
    <mergeCell ref="K320:K327"/>
    <mergeCell ref="A344:A351"/>
    <mergeCell ref="K344:K351"/>
    <mergeCell ref="A376:A383"/>
    <mergeCell ref="B376:B383"/>
    <mergeCell ref="A240:A245"/>
    <mergeCell ref="B240:B245"/>
    <mergeCell ref="C240:C245"/>
    <mergeCell ref="J240:J245"/>
    <mergeCell ref="K240:K245"/>
    <mergeCell ref="B246:B251"/>
    <mergeCell ref="J246:J251"/>
    <mergeCell ref="K246:K251"/>
    <mergeCell ref="J288:J290"/>
    <mergeCell ref="A288:A290"/>
    <mergeCell ref="B288:B290"/>
    <mergeCell ref="C288:C290"/>
    <mergeCell ref="K288:K290"/>
    <mergeCell ref="A279:A281"/>
    <mergeCell ref="B279:B281"/>
    <mergeCell ref="C279:C281"/>
    <mergeCell ref="C285:C287"/>
    <mergeCell ref="K279:K281"/>
    <mergeCell ref="A252:A257"/>
    <mergeCell ref="B252:B257"/>
    <mergeCell ref="A416:A421"/>
    <mergeCell ref="B416:B421"/>
    <mergeCell ref="C416:C421"/>
    <mergeCell ref="J416:J421"/>
    <mergeCell ref="K416:K421"/>
    <mergeCell ref="A413:A415"/>
    <mergeCell ref="B413:B415"/>
    <mergeCell ref="B277:B278"/>
    <mergeCell ref="C277:C278"/>
    <mergeCell ref="K277:K278"/>
    <mergeCell ref="C252:C257"/>
    <mergeCell ref="C376:C383"/>
    <mergeCell ref="K376:K383"/>
    <mergeCell ref="A384:A391"/>
    <mergeCell ref="B384:B391"/>
    <mergeCell ref="K294:K296"/>
    <mergeCell ref="K285:K287"/>
    <mergeCell ref="J285:J287"/>
    <mergeCell ref="A274:A276"/>
    <mergeCell ref="A294:A296"/>
    <mergeCell ref="B294:B296"/>
    <mergeCell ref="A246:A251"/>
    <mergeCell ref="A297:A299"/>
    <mergeCell ref="B297:B299"/>
    <mergeCell ref="C297:C299"/>
    <mergeCell ref="K297:K299"/>
    <mergeCell ref="J274:J276"/>
    <mergeCell ref="J277:J278"/>
    <mergeCell ref="J279:J281"/>
    <mergeCell ref="J282:J284"/>
    <mergeCell ref="C246:C251"/>
    <mergeCell ref="J291:J293"/>
    <mergeCell ref="J294:J296"/>
    <mergeCell ref="J297:J299"/>
    <mergeCell ref="A291:A293"/>
    <mergeCell ref="B291:B293"/>
    <mergeCell ref="C291:C293"/>
    <mergeCell ref="C294:C296"/>
    <mergeCell ref="K291:K293"/>
    <mergeCell ref="J252:J257"/>
    <mergeCell ref="K252:K257"/>
    <mergeCell ref="B274:B276"/>
    <mergeCell ref="C274:C276"/>
    <mergeCell ref="K274:K276"/>
    <mergeCell ref="A277:A278"/>
    <mergeCell ref="A493:A494"/>
    <mergeCell ref="B493:B494"/>
    <mergeCell ref="C493:C494"/>
    <mergeCell ref="J493:J494"/>
    <mergeCell ref="K493:K494"/>
    <mergeCell ref="A470:A475"/>
    <mergeCell ref="B470:B475"/>
    <mergeCell ref="C470:C475"/>
    <mergeCell ref="J470:J475"/>
    <mergeCell ref="K470:K475"/>
    <mergeCell ref="A487:A492"/>
    <mergeCell ref="B487:B492"/>
    <mergeCell ref="C487:C492"/>
    <mergeCell ref="J487:J492"/>
    <mergeCell ref="K487:K492"/>
    <mergeCell ref="C481:C486"/>
    <mergeCell ref="K481:K486"/>
    <mergeCell ref="J476:J480"/>
    <mergeCell ref="J481:J486"/>
  </mergeCells>
  <pageMargins left="0.51181102362204722" right="0.51181102362204722" top="0.74803149606299213" bottom="0.55118110236220474" header="0.31496062992125984" footer="0.31496062992125984"/>
  <pageSetup paperSize="9" scale="46" fitToHeight="0" orientation="landscape" r:id="rId1"/>
  <headerFooter differentFirst="1">
    <oddHeader>&amp;C&amp;P</oddHeader>
    <oddFooter>&amp;L&amp;P</oddFooter>
  </headerFooter>
  <rowBreaks count="1" manualBreakCount="1">
    <brk id="53"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24"/>
  <sheetViews>
    <sheetView topLeftCell="A16" workbookViewId="0">
      <selection activeCell="R29" sqref="R29"/>
    </sheetView>
  </sheetViews>
  <sheetFormatPr defaultRowHeight="15" x14ac:dyDescent="0.25"/>
  <cols>
    <col min="1" max="1" width="11" style="1" customWidth="1"/>
    <col min="2" max="2" width="29.85546875" customWidth="1"/>
    <col min="3" max="9" width="5.28515625" customWidth="1"/>
    <col min="10" max="10" width="27" customWidth="1"/>
    <col min="11" max="17" width="5" customWidth="1"/>
    <col min="18" max="18" width="36.7109375" customWidth="1"/>
  </cols>
  <sheetData>
    <row r="1" spans="1:18" x14ac:dyDescent="0.25">
      <c r="A1" s="150"/>
      <c r="B1" s="44"/>
      <c r="C1" s="44"/>
      <c r="D1" s="44"/>
      <c r="E1" s="44"/>
      <c r="F1" s="44"/>
      <c r="G1" s="44"/>
      <c r="H1" s="44"/>
      <c r="I1" s="44"/>
      <c r="K1" s="44"/>
      <c r="M1" s="44"/>
      <c r="N1" s="44"/>
      <c r="O1" s="45"/>
      <c r="P1" s="45"/>
      <c r="Q1" s="45"/>
      <c r="R1" s="136" t="s">
        <v>221</v>
      </c>
    </row>
    <row r="2" spans="1:18" x14ac:dyDescent="0.25">
      <c r="A2" s="919" t="s">
        <v>222</v>
      </c>
      <c r="B2" s="919"/>
      <c r="C2" s="919"/>
      <c r="D2" s="919"/>
      <c r="E2" s="919"/>
      <c r="F2" s="919"/>
      <c r="G2" s="919"/>
      <c r="H2" s="919"/>
      <c r="I2" s="919"/>
      <c r="J2" s="919"/>
      <c r="K2" s="919"/>
      <c r="L2" s="919"/>
      <c r="M2" s="919"/>
      <c r="N2" s="919"/>
      <c r="O2" s="919"/>
      <c r="P2" s="919"/>
      <c r="Q2" s="919"/>
      <c r="R2" s="919"/>
    </row>
    <row r="4" spans="1:18" x14ac:dyDescent="0.25">
      <c r="A4" s="469" t="s">
        <v>309</v>
      </c>
      <c r="B4" s="920" t="s">
        <v>223</v>
      </c>
      <c r="C4" s="920"/>
      <c r="D4" s="920"/>
      <c r="E4" s="920"/>
      <c r="F4" s="920"/>
      <c r="G4" s="920"/>
      <c r="H4" s="920"/>
      <c r="I4" s="920"/>
      <c r="J4" s="920" t="s">
        <v>310</v>
      </c>
      <c r="K4" s="920"/>
      <c r="L4" s="920"/>
      <c r="M4" s="920"/>
      <c r="N4" s="920"/>
      <c r="O4" s="920"/>
      <c r="P4" s="920"/>
      <c r="Q4" s="920"/>
      <c r="R4" s="469" t="s">
        <v>224</v>
      </c>
    </row>
    <row r="5" spans="1:18" x14ac:dyDescent="0.25">
      <c r="A5" s="469"/>
      <c r="B5" s="469" t="s">
        <v>225</v>
      </c>
      <c r="C5" s="147">
        <v>2012</v>
      </c>
      <c r="D5" s="469">
        <v>2013</v>
      </c>
      <c r="E5" s="469"/>
      <c r="F5" s="474">
        <v>2014</v>
      </c>
      <c r="G5" s="474"/>
      <c r="H5" s="474">
        <v>2015</v>
      </c>
      <c r="I5" s="474"/>
      <c r="J5" s="469" t="s">
        <v>311</v>
      </c>
      <c r="K5" s="147">
        <v>2012</v>
      </c>
      <c r="L5" s="469">
        <v>2013</v>
      </c>
      <c r="M5" s="469"/>
      <c r="N5" s="474">
        <v>2014</v>
      </c>
      <c r="O5" s="474"/>
      <c r="P5" s="474">
        <v>2015</v>
      </c>
      <c r="Q5" s="474"/>
      <c r="R5" s="469"/>
    </row>
    <row r="6" spans="1:18" ht="36" customHeight="1" x14ac:dyDescent="0.25">
      <c r="A6" s="469"/>
      <c r="B6" s="469"/>
      <c r="C6" s="147" t="s">
        <v>34</v>
      </c>
      <c r="D6" s="147" t="s">
        <v>35</v>
      </c>
      <c r="E6" s="147" t="s">
        <v>34</v>
      </c>
      <c r="F6" s="147" t="s">
        <v>35</v>
      </c>
      <c r="G6" s="147" t="s">
        <v>34</v>
      </c>
      <c r="H6" s="147" t="s">
        <v>35</v>
      </c>
      <c r="I6" s="147" t="s">
        <v>34</v>
      </c>
      <c r="J6" s="469"/>
      <c r="K6" s="147" t="s">
        <v>34</v>
      </c>
      <c r="L6" s="147" t="s">
        <v>35</v>
      </c>
      <c r="M6" s="147" t="s">
        <v>34</v>
      </c>
      <c r="N6" s="147" t="s">
        <v>35</v>
      </c>
      <c r="O6" s="147" t="s">
        <v>34</v>
      </c>
      <c r="P6" s="147" t="s">
        <v>35</v>
      </c>
      <c r="Q6" s="147" t="s">
        <v>34</v>
      </c>
      <c r="R6" s="469"/>
    </row>
    <row r="7" spans="1:18" x14ac:dyDescent="0.25">
      <c r="A7" s="148">
        <v>1</v>
      </c>
      <c r="B7" s="87" t="str">
        <f>'10. План 2014-2020'!B14</f>
        <v>Подпрограмма 1 "Развитие информационного общества и формирование электронного правительства"</v>
      </c>
      <c r="C7" s="87"/>
      <c r="D7" s="87"/>
      <c r="E7" s="87"/>
      <c r="F7" s="87"/>
      <c r="G7" s="87"/>
      <c r="H7" s="87"/>
      <c r="I7" s="87"/>
      <c r="J7" s="87"/>
      <c r="K7" s="87"/>
      <c r="L7" s="87"/>
      <c r="M7" s="87"/>
      <c r="N7" s="87"/>
      <c r="O7" s="87"/>
      <c r="P7" s="87"/>
      <c r="Q7" s="87"/>
      <c r="R7" s="46"/>
    </row>
    <row r="8" spans="1:18" ht="140.25" x14ac:dyDescent="0.25">
      <c r="A8" s="135" t="str">
        <f>'3. Пок.'!A14</f>
        <v>1.3.</v>
      </c>
      <c r="B8" s="87"/>
      <c r="C8" s="87"/>
      <c r="D8" s="87"/>
      <c r="E8" s="87"/>
      <c r="F8" s="87"/>
      <c r="G8" s="87"/>
      <c r="H8" s="87"/>
      <c r="I8" s="87"/>
      <c r="J8" s="249" t="str">
        <f>'3. Пок.'!B14</f>
        <v>Уровень удовлетворенности граждан качеством предоставления государственных и муниципальных услуг</v>
      </c>
      <c r="K8" s="87">
        <v>70</v>
      </c>
      <c r="L8" s="87">
        <v>72</v>
      </c>
      <c r="M8" s="87">
        <v>72</v>
      </c>
      <c r="N8" s="87">
        <v>75</v>
      </c>
      <c r="O8" s="87">
        <v>94.7</v>
      </c>
      <c r="P8" s="87">
        <v>85</v>
      </c>
      <c r="Q8" s="87"/>
      <c r="R8" s="255" t="s">
        <v>531</v>
      </c>
    </row>
    <row r="9" spans="1:18" ht="63.75" x14ac:dyDescent="0.25">
      <c r="A9" s="135" t="str">
        <f>'3. Пок.'!A15</f>
        <v>1.4.</v>
      </c>
      <c r="B9" s="263" t="str">
        <f>'3. Пок.'!B15</f>
        <v>Доля населения, удовлетворённая информационной открытостью деятельности исполнительных органов государственной власти Мурманской области</v>
      </c>
      <c r="C9" s="87"/>
      <c r="D9" s="87"/>
      <c r="E9" s="87"/>
      <c r="F9" s="87"/>
      <c r="G9" s="87"/>
      <c r="H9" s="87">
        <v>25.5</v>
      </c>
      <c r="I9" s="87"/>
      <c r="J9" s="263"/>
      <c r="K9" s="87"/>
      <c r="L9" s="87"/>
      <c r="M9" s="87"/>
      <c r="N9" s="87"/>
      <c r="O9" s="87"/>
      <c r="P9" s="87">
        <v>95</v>
      </c>
      <c r="Q9" s="87"/>
      <c r="R9" s="263" t="s">
        <v>537</v>
      </c>
    </row>
    <row r="10" spans="1:18" ht="141" customHeight="1" x14ac:dyDescent="0.25">
      <c r="A10" s="135" t="str">
        <f>'3. Пок.'!A16</f>
        <v>1.5.</v>
      </c>
      <c r="B10" s="15"/>
      <c r="C10" s="125"/>
      <c r="D10" s="125"/>
      <c r="E10" s="125"/>
      <c r="F10" s="125"/>
      <c r="G10" s="125"/>
      <c r="H10" s="125"/>
      <c r="I10" s="125"/>
      <c r="J10" s="163" t="str">
        <f>'3. Пок.'!B16</f>
        <v>Доля опубликованной информации о деятельности государственных органов власти Мурманской области и социально значимой информации в общем объеме публикаций газеты "Мурманский вестник"</v>
      </c>
      <c r="K10" s="125">
        <f>'3. Пок.'!E16</f>
        <v>52.8</v>
      </c>
      <c r="L10" s="163">
        <f>'3. Пок.'!F16</f>
        <v>65</v>
      </c>
      <c r="M10" s="163">
        <f>'3. Пок.'!G16</f>
        <v>55.5</v>
      </c>
      <c r="N10" s="163">
        <f>'3. Пок.'!H16</f>
        <v>50</v>
      </c>
      <c r="O10" s="163">
        <f>'3. Пок.'!I16</f>
        <v>49</v>
      </c>
      <c r="P10" s="163">
        <f>'3. Пок.'!J16</f>
        <v>50</v>
      </c>
      <c r="Q10" s="163">
        <f>'3. Пок.'!K16</f>
        <v>0</v>
      </c>
      <c r="R10" s="175" t="s">
        <v>423</v>
      </c>
    </row>
    <row r="11" spans="1:18" ht="102" x14ac:dyDescent="0.25">
      <c r="A11" s="135" t="str">
        <f>'3. Пок.'!A17</f>
        <v>1.6.</v>
      </c>
      <c r="B11" s="15"/>
      <c r="C11" s="125"/>
      <c r="D11" s="125"/>
      <c r="E11" s="125"/>
      <c r="F11" s="125"/>
      <c r="G11" s="125"/>
      <c r="H11" s="125"/>
      <c r="I11" s="125"/>
      <c r="J11" s="163" t="str">
        <f>'2б. Пасп ПП 1'!C25</f>
        <v>Доля документов на всех видах носителей государственных архивов, находящихся в нормативных условиях, обеспечивающих их постоянное (вечное) хранение, в общем количестве архивных документов</v>
      </c>
      <c r="K11" s="15">
        <f>'3. Пок.'!E17</f>
        <v>80.099999999999994</v>
      </c>
      <c r="L11" s="15">
        <f>'3. Пок.'!F17</f>
        <v>80.099999999999994</v>
      </c>
      <c r="M11" s="15">
        <f>'3. Пок.'!G17</f>
        <v>80.099999999999994</v>
      </c>
      <c r="N11" s="15">
        <f>'3. Пок.'!H17</f>
        <v>80.3</v>
      </c>
      <c r="O11" s="15">
        <f>'3. Пок.'!I17</f>
        <v>80.3</v>
      </c>
      <c r="P11" s="15">
        <f>'3. Пок.'!J17</f>
        <v>80.400000000000006</v>
      </c>
      <c r="Q11" s="15">
        <f>'3. Пок.'!K17</f>
        <v>0</v>
      </c>
      <c r="R11" s="163" t="s">
        <v>367</v>
      </c>
    </row>
    <row r="12" spans="1:18" ht="89.25" x14ac:dyDescent="0.25">
      <c r="A12" s="135" t="s">
        <v>437</v>
      </c>
      <c r="B12" s="15"/>
      <c r="C12" s="217"/>
      <c r="D12" s="217"/>
      <c r="E12" s="217"/>
      <c r="F12" s="217"/>
      <c r="G12" s="217"/>
      <c r="H12" s="217"/>
      <c r="I12" s="217"/>
      <c r="J12" s="161" t="s">
        <v>438</v>
      </c>
      <c r="K12" s="29">
        <v>99</v>
      </c>
      <c r="L12" s="215">
        <v>99</v>
      </c>
      <c r="M12" s="15">
        <v>99</v>
      </c>
      <c r="N12" s="15">
        <v>99</v>
      </c>
      <c r="O12" s="15">
        <v>99</v>
      </c>
      <c r="P12" s="15">
        <v>99</v>
      </c>
      <c r="Q12" s="15">
        <f>'[2]3. Пок.'!K17</f>
        <v>0</v>
      </c>
      <c r="R12" s="217" t="s">
        <v>367</v>
      </c>
    </row>
    <row r="13" spans="1:18" s="225" customFormat="1" ht="89.25" x14ac:dyDescent="0.25">
      <c r="A13" s="27" t="s">
        <v>439</v>
      </c>
      <c r="B13" s="15"/>
      <c r="C13" s="15"/>
      <c r="D13" s="15"/>
      <c r="E13" s="15"/>
      <c r="F13" s="15"/>
      <c r="G13" s="15"/>
      <c r="H13" s="15"/>
      <c r="I13" s="15"/>
      <c r="J13" s="161" t="s">
        <v>440</v>
      </c>
      <c r="K13" s="29">
        <v>0</v>
      </c>
      <c r="L13" s="215">
        <v>0</v>
      </c>
      <c r="M13" s="15">
        <v>0</v>
      </c>
      <c r="N13" s="15">
        <v>0</v>
      </c>
      <c r="O13" s="15">
        <v>0</v>
      </c>
      <c r="P13" s="15">
        <v>88</v>
      </c>
      <c r="Q13" s="15">
        <f>'[1]3. Пок.'!K17</f>
        <v>0</v>
      </c>
      <c r="R13" s="15" t="s">
        <v>367</v>
      </c>
    </row>
    <row r="14" spans="1:18" x14ac:dyDescent="0.25">
      <c r="A14" s="216">
        <v>2</v>
      </c>
      <c r="B14" s="916" t="str">
        <f>'10. План 2014-2020'!B446</f>
        <v>Подпрограмма 2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v>
      </c>
      <c r="C14" s="917"/>
      <c r="D14" s="917"/>
      <c r="E14" s="917"/>
      <c r="F14" s="917"/>
      <c r="G14" s="917"/>
      <c r="H14" s="917"/>
      <c r="I14" s="917"/>
      <c r="J14" s="917"/>
      <c r="K14" s="917"/>
      <c r="L14" s="917"/>
      <c r="M14" s="917"/>
      <c r="N14" s="917"/>
      <c r="O14" s="917"/>
      <c r="P14" s="917"/>
      <c r="Q14" s="917"/>
      <c r="R14" s="918"/>
    </row>
    <row r="15" spans="1:18" ht="76.5" x14ac:dyDescent="0.25">
      <c r="A15" s="135" t="s">
        <v>249</v>
      </c>
      <c r="B15" s="15" t="s">
        <v>672</v>
      </c>
      <c r="C15" s="217"/>
      <c r="D15" s="217"/>
      <c r="E15" s="217"/>
      <c r="F15" s="217"/>
      <c r="G15" s="217"/>
      <c r="H15" s="217"/>
      <c r="I15" s="217"/>
      <c r="J15" s="161" t="s">
        <v>441</v>
      </c>
      <c r="K15" s="29">
        <v>0</v>
      </c>
      <c r="L15" s="215">
        <v>0</v>
      </c>
      <c r="M15" s="15">
        <v>0</v>
      </c>
      <c r="N15" s="15">
        <v>0</v>
      </c>
      <c r="O15" s="15">
        <v>0</v>
      </c>
      <c r="P15" s="15">
        <v>10</v>
      </c>
      <c r="Q15" s="15">
        <f>'[2]3. Пок.'!K19</f>
        <v>0</v>
      </c>
      <c r="R15" s="217" t="s">
        <v>456</v>
      </c>
    </row>
    <row r="16" spans="1:18" ht="51" x14ac:dyDescent="0.25">
      <c r="A16" s="135" t="s">
        <v>588</v>
      </c>
      <c r="B16" s="15"/>
      <c r="C16" s="307"/>
      <c r="D16" s="307"/>
      <c r="E16" s="307"/>
      <c r="F16" s="307"/>
      <c r="G16" s="307"/>
      <c r="H16" s="307"/>
      <c r="I16" s="307"/>
      <c r="J16" s="365" t="s">
        <v>671</v>
      </c>
      <c r="K16" s="306" t="s">
        <v>101</v>
      </c>
      <c r="L16" s="306">
        <v>7</v>
      </c>
      <c r="M16" s="306">
        <v>7</v>
      </c>
      <c r="N16" s="306">
        <v>10</v>
      </c>
      <c r="O16" s="306">
        <v>10</v>
      </c>
      <c r="P16" s="306">
        <v>15</v>
      </c>
      <c r="Q16" s="306"/>
      <c r="R16" s="15" t="s">
        <v>367</v>
      </c>
    </row>
    <row r="18" spans="1:17" x14ac:dyDescent="0.25">
      <c r="A18" s="462" t="s">
        <v>226</v>
      </c>
      <c r="B18" s="463"/>
      <c r="C18" s="463"/>
      <c r="D18" s="463"/>
      <c r="E18" s="463"/>
      <c r="F18" s="463"/>
      <c r="G18" s="463"/>
      <c r="H18" s="463"/>
      <c r="I18" s="463"/>
      <c r="J18" s="463"/>
      <c r="K18" s="463"/>
      <c r="L18" s="463"/>
      <c r="M18" s="463"/>
      <c r="N18" s="463"/>
      <c r="O18" s="463"/>
      <c r="P18" s="463"/>
      <c r="Q18" s="463"/>
    </row>
    <row r="19" spans="1:17" x14ac:dyDescent="0.25">
      <c r="A19" s="462" t="s">
        <v>312</v>
      </c>
      <c r="B19" s="463"/>
      <c r="C19" s="463"/>
      <c r="D19" s="463"/>
      <c r="E19" s="463"/>
      <c r="F19" s="463"/>
      <c r="G19" s="463"/>
      <c r="H19" s="463"/>
      <c r="I19" s="463"/>
      <c r="J19" s="463"/>
      <c r="K19" s="463"/>
      <c r="L19" s="463"/>
      <c r="M19" s="463"/>
      <c r="N19" s="463"/>
      <c r="O19" s="463"/>
      <c r="P19" s="463"/>
      <c r="Q19" s="463"/>
    </row>
    <row r="20" spans="1:17" x14ac:dyDescent="0.25">
      <c r="A20" s="462"/>
      <c r="B20" s="463"/>
      <c r="C20" s="463"/>
      <c r="D20" s="463"/>
      <c r="E20" s="463"/>
      <c r="F20" s="463"/>
      <c r="G20" s="463"/>
      <c r="H20" s="463"/>
      <c r="I20" s="463"/>
      <c r="J20" s="463"/>
      <c r="K20" s="463"/>
      <c r="L20" s="463"/>
      <c r="M20" s="463"/>
      <c r="N20" s="463"/>
      <c r="O20" s="463"/>
      <c r="P20" s="463"/>
      <c r="Q20" s="463"/>
    </row>
    <row r="21" spans="1:17" ht="15.75" x14ac:dyDescent="0.25">
      <c r="D21" s="47"/>
      <c r="E21" s="47"/>
      <c r="F21" s="47"/>
      <c r="G21" s="48"/>
      <c r="H21" s="47"/>
    </row>
    <row r="22" spans="1:17" ht="15.75" x14ac:dyDescent="0.25">
      <c r="D22" s="47"/>
      <c r="E22" s="47"/>
      <c r="F22" s="47"/>
      <c r="G22" s="48"/>
      <c r="H22" s="47"/>
    </row>
    <row r="23" spans="1:17" x14ac:dyDescent="0.25">
      <c r="A23" s="914"/>
      <c r="B23" s="915"/>
      <c r="C23" s="915"/>
      <c r="D23" s="915"/>
      <c r="E23" s="915"/>
      <c r="F23" s="915"/>
      <c r="G23" s="915"/>
      <c r="H23" s="915"/>
      <c r="I23" s="915"/>
      <c r="J23" s="915"/>
      <c r="K23" s="915"/>
      <c r="L23" s="915"/>
      <c r="M23" s="915"/>
      <c r="N23" s="915"/>
      <c r="O23" s="915"/>
      <c r="P23" s="915"/>
      <c r="Q23" s="915"/>
    </row>
    <row r="24" spans="1:17" x14ac:dyDescent="0.25">
      <c r="E24" s="10"/>
    </row>
  </sheetData>
  <mergeCells count="18">
    <mergeCell ref="A2:R2"/>
    <mergeCell ref="A4:A6"/>
    <mergeCell ref="B4:I4"/>
    <mergeCell ref="J4:Q4"/>
    <mergeCell ref="R4:R6"/>
    <mergeCell ref="B5:B6"/>
    <mergeCell ref="D5:E5"/>
    <mergeCell ref="F5:G5"/>
    <mergeCell ref="H5:I5"/>
    <mergeCell ref="J5:J6"/>
    <mergeCell ref="A20:Q20"/>
    <mergeCell ref="A23:Q23"/>
    <mergeCell ref="L5:M5"/>
    <mergeCell ref="N5:O5"/>
    <mergeCell ref="P5:Q5"/>
    <mergeCell ref="A18:Q18"/>
    <mergeCell ref="A19:Q19"/>
    <mergeCell ref="B14:R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3"/>
  <sheetViews>
    <sheetView zoomScale="70" zoomScaleNormal="70" workbookViewId="0">
      <pane ySplit="5" topLeftCell="A225" activePane="bottomLeft" state="frozen"/>
      <selection pane="bottomLeft" activeCell="G111" sqref="G111"/>
    </sheetView>
  </sheetViews>
  <sheetFormatPr defaultRowHeight="15" x14ac:dyDescent="0.25"/>
  <cols>
    <col min="1" max="1" width="7.5703125" style="44" customWidth="1"/>
    <col min="2" max="2" width="31.5703125" style="44" customWidth="1"/>
    <col min="3" max="3" width="32.140625" style="44" customWidth="1"/>
    <col min="4" max="4" width="11.7109375" style="152" customWidth="1"/>
    <col min="5" max="6" width="11" style="152" customWidth="1"/>
    <col min="7" max="7" width="13.140625" style="152" customWidth="1"/>
    <col min="8" max="8" width="10.85546875" style="152" customWidth="1"/>
    <col min="9" max="9" width="9.140625" style="152" customWidth="1"/>
    <col min="10" max="10" width="37.140625" style="152" customWidth="1"/>
    <col min="11" max="11" width="11.7109375" style="152" customWidth="1"/>
    <col min="12" max="12" width="10" style="152" customWidth="1"/>
    <col min="13" max="13" width="17.85546875" style="152" customWidth="1"/>
    <col min="14" max="14" width="13.42578125" style="152" customWidth="1"/>
    <col min="15" max="15" width="17.5703125" style="152" customWidth="1"/>
    <col min="16" max="16" width="24" style="152" customWidth="1"/>
    <col min="17" max="17" width="12.42578125" style="152" customWidth="1"/>
    <col min="18" max="18" width="11.42578125" style="152" customWidth="1"/>
    <col min="19" max="19" width="7.85546875" style="152" customWidth="1"/>
    <col min="20" max="20" width="8.42578125" style="152" customWidth="1"/>
    <col min="21" max="21" width="9.140625" style="152" customWidth="1"/>
    <col min="22" max="22" width="40.7109375" style="152" customWidth="1"/>
    <col min="23" max="23" width="27.140625" style="44" customWidth="1"/>
  </cols>
  <sheetData>
    <row r="1" spans="1:23" ht="15.75" x14ac:dyDescent="0.25">
      <c r="A1" s="47"/>
      <c r="B1" s="47"/>
      <c r="C1" s="47"/>
      <c r="D1" s="151"/>
      <c r="E1" s="151"/>
      <c r="F1" s="151"/>
      <c r="G1" s="151"/>
      <c r="H1" s="151"/>
      <c r="I1" s="151"/>
      <c r="J1" s="151"/>
      <c r="K1" s="151"/>
      <c r="L1" s="151"/>
      <c r="M1" s="151"/>
      <c r="N1" s="151"/>
      <c r="O1" s="151"/>
      <c r="P1" s="151"/>
      <c r="Q1" s="151"/>
      <c r="R1" s="151"/>
      <c r="S1" s="151"/>
      <c r="U1" s="153"/>
      <c r="V1" s="153"/>
      <c r="W1" s="154" t="s">
        <v>313</v>
      </c>
    </row>
    <row r="2" spans="1:23" ht="15.75" x14ac:dyDescent="0.25">
      <c r="A2" s="957" t="s">
        <v>314</v>
      </c>
      <c r="B2" s="957"/>
      <c r="C2" s="957"/>
      <c r="D2" s="957"/>
      <c r="E2" s="957"/>
      <c r="F2" s="957"/>
      <c r="G2" s="957"/>
      <c r="H2" s="957"/>
      <c r="I2" s="957"/>
      <c r="J2" s="957"/>
      <c r="K2" s="957"/>
      <c r="L2" s="957"/>
      <c r="M2" s="957"/>
      <c r="N2" s="957"/>
      <c r="O2" s="957"/>
      <c r="P2" s="957"/>
      <c r="Q2" s="957"/>
      <c r="R2" s="957"/>
      <c r="S2" s="957"/>
      <c r="T2" s="957"/>
      <c r="U2" s="957"/>
      <c r="V2" s="957"/>
      <c r="W2" s="957"/>
    </row>
    <row r="4" spans="1:23" x14ac:dyDescent="0.25">
      <c r="A4" s="538" t="s">
        <v>315</v>
      </c>
      <c r="B4" s="538" t="s">
        <v>316</v>
      </c>
      <c r="C4" s="538" t="s">
        <v>317</v>
      </c>
      <c r="D4" s="920" t="s">
        <v>318</v>
      </c>
      <c r="E4" s="920"/>
      <c r="F4" s="920"/>
      <c r="G4" s="920"/>
      <c r="H4" s="920"/>
      <c r="I4" s="920"/>
      <c r="J4" s="920"/>
      <c r="K4" s="920" t="s">
        <v>227</v>
      </c>
      <c r="L4" s="920"/>
      <c r="M4" s="920"/>
      <c r="N4" s="920"/>
      <c r="O4" s="920"/>
      <c r="P4" s="920" t="s">
        <v>319</v>
      </c>
      <c r="Q4" s="920"/>
      <c r="R4" s="920"/>
      <c r="S4" s="920"/>
      <c r="T4" s="920"/>
      <c r="U4" s="920"/>
      <c r="V4" s="920"/>
      <c r="W4" s="920" t="s">
        <v>320</v>
      </c>
    </row>
    <row r="5" spans="1:23" ht="63.75" x14ac:dyDescent="0.25">
      <c r="A5" s="958"/>
      <c r="B5" s="958"/>
      <c r="C5" s="958"/>
      <c r="D5" s="149" t="s">
        <v>40</v>
      </c>
      <c r="E5" s="155" t="s">
        <v>23</v>
      </c>
      <c r="F5" s="155" t="s">
        <v>19</v>
      </c>
      <c r="G5" s="155" t="s">
        <v>20</v>
      </c>
      <c r="H5" s="155" t="s">
        <v>21</v>
      </c>
      <c r="I5" s="155" t="s">
        <v>22</v>
      </c>
      <c r="J5" s="155" t="s">
        <v>321</v>
      </c>
      <c r="K5" s="155" t="s">
        <v>23</v>
      </c>
      <c r="L5" s="155" t="s">
        <v>19</v>
      </c>
      <c r="M5" s="155" t="s">
        <v>20</v>
      </c>
      <c r="N5" s="155" t="s">
        <v>21</v>
      </c>
      <c r="O5" s="155" t="s">
        <v>22</v>
      </c>
      <c r="P5" s="155" t="s">
        <v>322</v>
      </c>
      <c r="Q5" s="155" t="s">
        <v>23</v>
      </c>
      <c r="R5" s="155" t="s">
        <v>19</v>
      </c>
      <c r="S5" s="155" t="s">
        <v>20</v>
      </c>
      <c r="T5" s="155" t="s">
        <v>21</v>
      </c>
      <c r="U5" s="155" t="s">
        <v>22</v>
      </c>
      <c r="V5" s="155" t="s">
        <v>308</v>
      </c>
      <c r="W5" s="920"/>
    </row>
    <row r="6" spans="1:23" x14ac:dyDescent="0.25">
      <c r="A6" s="204"/>
      <c r="B6" s="204"/>
      <c r="C6" s="204"/>
      <c r="D6" s="201"/>
      <c r="E6" s="202"/>
      <c r="F6" s="202"/>
      <c r="G6" s="202"/>
      <c r="H6" s="202"/>
      <c r="I6" s="202"/>
      <c r="J6" s="203"/>
      <c r="K6" s="202"/>
      <c r="L6" s="202"/>
      <c r="M6" s="202"/>
      <c r="N6" s="202"/>
      <c r="O6" s="202"/>
      <c r="P6" s="202"/>
      <c r="Q6" s="202"/>
      <c r="R6" s="202"/>
      <c r="S6" s="202"/>
      <c r="T6" s="202"/>
      <c r="U6" s="202"/>
      <c r="V6" s="203"/>
      <c r="W6" s="201"/>
    </row>
    <row r="7" spans="1:23" x14ac:dyDescent="0.25">
      <c r="A7" s="929"/>
      <c r="B7" s="934" t="str">
        <f>'[3]10. План 2014-2020'!B14</f>
        <v>Подпрограмма 1 "Развитие информационного общества и формирование электронного правительства"</v>
      </c>
      <c r="C7" s="934"/>
      <c r="D7" s="201" t="s">
        <v>23</v>
      </c>
      <c r="E7" s="202">
        <f>SUM(E8:E10)</f>
        <v>1128441.6000000001</v>
      </c>
      <c r="F7" s="202">
        <f>SUM(F8:F10)</f>
        <v>1098077</v>
      </c>
      <c r="G7" s="202">
        <f>SUM(G8:G10)</f>
        <v>0</v>
      </c>
      <c r="H7" s="202">
        <f>SUM(H8:H10)</f>
        <v>0</v>
      </c>
      <c r="I7" s="202">
        <f>SUM(I8:I10)</f>
        <v>30364.6</v>
      </c>
      <c r="J7" s="959"/>
      <c r="K7" s="202">
        <f>L7+M7+N7+O7</f>
        <v>-88890.650000000038</v>
      </c>
      <c r="L7" s="202">
        <f>L11+L35+L79+L103+L123+L141</f>
        <v>-85780.450000000041</v>
      </c>
      <c r="M7" s="202">
        <f>M11+M35+M79+M103+M123+M141</f>
        <v>0</v>
      </c>
      <c r="N7" s="202">
        <f>N11+N35+N79+N103+N123+N141</f>
        <v>0</v>
      </c>
      <c r="O7" s="202">
        <f>O11+O35+O79+O103+O123+O141</f>
        <v>-3110.1999999999989</v>
      </c>
      <c r="P7" s="930"/>
      <c r="Q7" s="202">
        <f>SUM(R7:U7)</f>
        <v>1217332.25</v>
      </c>
      <c r="R7" s="202">
        <f>F7-L7</f>
        <v>1183857.45</v>
      </c>
      <c r="S7" s="202">
        <f t="shared" ref="S7:U7" si="0">G7-M7</f>
        <v>0</v>
      </c>
      <c r="T7" s="202">
        <f t="shared" si="0"/>
        <v>0</v>
      </c>
      <c r="U7" s="202">
        <f t="shared" si="0"/>
        <v>33474.799999999996</v>
      </c>
      <c r="V7" s="959"/>
      <c r="W7" s="930"/>
    </row>
    <row r="8" spans="1:23" x14ac:dyDescent="0.25">
      <c r="A8" s="929"/>
      <c r="B8" s="934"/>
      <c r="C8" s="934"/>
      <c r="D8" s="201">
        <v>2016</v>
      </c>
      <c r="E8" s="202">
        <f t="shared" ref="E8:E10" si="1">SUM(F8:I8)</f>
        <v>361189.6</v>
      </c>
      <c r="F8" s="202">
        <v>352104.8</v>
      </c>
      <c r="G8" s="202">
        <v>0</v>
      </c>
      <c r="H8" s="202">
        <v>0</v>
      </c>
      <c r="I8" s="202">
        <v>9084.7999999999993</v>
      </c>
      <c r="J8" s="960"/>
      <c r="K8" s="202">
        <f t="shared" ref="K8:K10" si="2">L8+M8+N8+O8</f>
        <v>-14189.599999999977</v>
      </c>
      <c r="L8" s="202">
        <f t="shared" ref="L8:L10" si="3">R8-F8</f>
        <v>-14189.599999999977</v>
      </c>
      <c r="M8" s="202">
        <f t="shared" ref="M8:O10" si="4">S8-G8</f>
        <v>0</v>
      </c>
      <c r="N8" s="202">
        <f t="shared" si="4"/>
        <v>0</v>
      </c>
      <c r="O8" s="202">
        <f t="shared" si="4"/>
        <v>0</v>
      </c>
      <c r="P8" s="930"/>
      <c r="Q8" s="202">
        <f t="shared" ref="Q8:Q10" si="5">R8+S8+T8+U8</f>
        <v>347000</v>
      </c>
      <c r="R8" s="202">
        <f>'10. План 2014-2020'!F17</f>
        <v>337915.2</v>
      </c>
      <c r="S8" s="202">
        <f>'10. План 2014-2020'!G17</f>
        <v>0</v>
      </c>
      <c r="T8" s="202">
        <f>'10. План 2014-2020'!H17</f>
        <v>0</v>
      </c>
      <c r="U8" s="202">
        <f>'10. План 2014-2020'!I17</f>
        <v>9084.8000000000011</v>
      </c>
      <c r="V8" s="960"/>
      <c r="W8" s="930"/>
    </row>
    <row r="9" spans="1:23" x14ac:dyDescent="0.25">
      <c r="A9" s="929"/>
      <c r="B9" s="934"/>
      <c r="C9" s="934"/>
      <c r="D9" s="201">
        <v>2017</v>
      </c>
      <c r="E9" s="202">
        <f t="shared" si="1"/>
        <v>362274.39999999997</v>
      </c>
      <c r="F9" s="202">
        <v>353189.6</v>
      </c>
      <c r="G9" s="202">
        <v>0</v>
      </c>
      <c r="H9" s="202">
        <v>0</v>
      </c>
      <c r="I9" s="202">
        <v>9084.7999999999993</v>
      </c>
      <c r="J9" s="960"/>
      <c r="K9" s="202">
        <f t="shared" si="2"/>
        <v>-28199.850000000035</v>
      </c>
      <c r="L9" s="202">
        <f t="shared" si="3"/>
        <v>-28199.850000000035</v>
      </c>
      <c r="M9" s="202">
        <f t="shared" si="4"/>
        <v>0</v>
      </c>
      <c r="N9" s="202">
        <f t="shared" si="4"/>
        <v>0</v>
      </c>
      <c r="O9" s="202">
        <f t="shared" si="4"/>
        <v>0</v>
      </c>
      <c r="P9" s="930"/>
      <c r="Q9" s="202">
        <f t="shared" si="5"/>
        <v>334074.54999999993</v>
      </c>
      <c r="R9" s="202">
        <f>'10. План 2014-2020'!F18</f>
        <v>324989.74999999994</v>
      </c>
      <c r="S9" s="202">
        <f>'10. План 2014-2020'!G18</f>
        <v>0</v>
      </c>
      <c r="T9" s="202">
        <f>'10. План 2014-2020'!H18</f>
        <v>0</v>
      </c>
      <c r="U9" s="202">
        <f>'10. План 2014-2020'!I18</f>
        <v>9084.8000000000011</v>
      </c>
      <c r="V9" s="960"/>
      <c r="W9" s="930"/>
    </row>
    <row r="10" spans="1:23" x14ac:dyDescent="0.25">
      <c r="A10" s="929"/>
      <c r="B10" s="934"/>
      <c r="C10" s="934"/>
      <c r="D10" s="201">
        <v>2018</v>
      </c>
      <c r="E10" s="202">
        <f t="shared" si="1"/>
        <v>404977.6</v>
      </c>
      <c r="F10" s="202">
        <v>392782.6</v>
      </c>
      <c r="G10" s="202">
        <v>0</v>
      </c>
      <c r="H10" s="202">
        <v>0</v>
      </c>
      <c r="I10" s="202">
        <v>12195</v>
      </c>
      <c r="J10" s="960"/>
      <c r="K10" s="202">
        <f t="shared" si="2"/>
        <v>-46638.599999999962</v>
      </c>
      <c r="L10" s="202">
        <f t="shared" si="3"/>
        <v>-43528.399999999965</v>
      </c>
      <c r="M10" s="202">
        <f t="shared" si="4"/>
        <v>0</v>
      </c>
      <c r="N10" s="202">
        <f t="shared" si="4"/>
        <v>0</v>
      </c>
      <c r="O10" s="202">
        <f t="shared" si="4"/>
        <v>-3110.1999999999989</v>
      </c>
      <c r="P10" s="930"/>
      <c r="Q10" s="202">
        <f t="shared" si="5"/>
        <v>358339</v>
      </c>
      <c r="R10" s="202">
        <f>'10. План 2014-2020'!F19</f>
        <v>349254.2</v>
      </c>
      <c r="S10" s="202">
        <f>'10. План 2014-2020'!G19</f>
        <v>0</v>
      </c>
      <c r="T10" s="202">
        <f>'10. План 2014-2020'!H19</f>
        <v>0</v>
      </c>
      <c r="U10" s="202">
        <f>'10. План 2014-2020'!I19</f>
        <v>9084.8000000000011</v>
      </c>
      <c r="V10" s="960"/>
      <c r="W10" s="930"/>
    </row>
    <row r="11" spans="1:23" ht="69" customHeight="1" x14ac:dyDescent="0.25">
      <c r="A11" s="929" t="str">
        <f>'10. План 2014-2020'!A22</f>
        <v>1.1.</v>
      </c>
      <c r="B11" s="924" t="str">
        <f>'10. План 2014-2020'!B22</f>
        <v xml:space="preserve">Задача 1.1 Развитие современной информационной и телекоммуникационной инфраструктуры исполнительных органов государственной власти и органов местного самоуправления </v>
      </c>
      <c r="C11" s="934" t="s">
        <v>434</v>
      </c>
      <c r="D11" s="201" t="s">
        <v>23</v>
      </c>
      <c r="E11" s="202">
        <f>SUM(E12:E14)</f>
        <v>51340.800000000003</v>
      </c>
      <c r="F11" s="227">
        <f>SUM(F12:F14)</f>
        <v>51340.800000000003</v>
      </c>
      <c r="G11" s="227">
        <f>SUM(G12:G14)</f>
        <v>0</v>
      </c>
      <c r="H11" s="227">
        <f>SUM(H12:H14)</f>
        <v>0</v>
      </c>
      <c r="I11" s="227">
        <f>SUM(I12:I14)</f>
        <v>0</v>
      </c>
      <c r="J11" s="926"/>
      <c r="K11" s="202">
        <f>SUM(K12:K14)</f>
        <v>-7076.5</v>
      </c>
      <c r="L11" s="227">
        <f>SUM(L12:L14)</f>
        <v>-7076.5</v>
      </c>
      <c r="M11" s="227">
        <f>SUM(M12:M14)</f>
        <v>0</v>
      </c>
      <c r="N11" s="227">
        <f>SUM(N12:N14)</f>
        <v>0</v>
      </c>
      <c r="O11" s="227">
        <f>SUM(O12:O14)</f>
        <v>0</v>
      </c>
      <c r="P11" s="930"/>
      <c r="Q11" s="202">
        <f>SUM(Q12:Q14)</f>
        <v>44264.3</v>
      </c>
      <c r="R11" s="227">
        <f>SUM(R12:R14)</f>
        <v>44264.3</v>
      </c>
      <c r="S11" s="227">
        <f>SUM(S12:S14)</f>
        <v>0</v>
      </c>
      <c r="T11" s="227">
        <f>SUM(T12:T14)</f>
        <v>0</v>
      </c>
      <c r="U11" s="227">
        <f>SUM(U12:U14)</f>
        <v>0</v>
      </c>
      <c r="V11" s="926"/>
      <c r="W11" s="926"/>
    </row>
    <row r="12" spans="1:23" x14ac:dyDescent="0.25">
      <c r="A12" s="929"/>
      <c r="B12" s="925"/>
      <c r="C12" s="934"/>
      <c r="D12" s="201">
        <v>2016</v>
      </c>
      <c r="E12" s="202">
        <f>F12+G12+H12+I12</f>
        <v>15985.6</v>
      </c>
      <c r="F12" s="202">
        <v>15985.6</v>
      </c>
      <c r="G12" s="202">
        <v>0</v>
      </c>
      <c r="H12" s="202">
        <v>0</v>
      </c>
      <c r="I12" s="202">
        <v>0</v>
      </c>
      <c r="J12" s="927"/>
      <c r="K12" s="202">
        <f t="shared" ref="K12:K14" si="6">L12+M12+N12+O12</f>
        <v>2804.8999999999996</v>
      </c>
      <c r="L12" s="202">
        <f t="shared" ref="L12:L14" si="7">R12-F12</f>
        <v>2804.8999999999996</v>
      </c>
      <c r="M12" s="202">
        <f t="shared" ref="M12" si="8">S12-G12</f>
        <v>0</v>
      </c>
      <c r="N12" s="202">
        <f t="shared" ref="N12" si="9">T12-H12</f>
        <v>0</v>
      </c>
      <c r="O12" s="202">
        <f t="shared" ref="O12" si="10">U12-I12</f>
        <v>0</v>
      </c>
      <c r="P12" s="930"/>
      <c r="Q12" s="202">
        <f t="shared" ref="Q12:Q14" si="11">R12+S12+T12+U12</f>
        <v>18790.5</v>
      </c>
      <c r="R12" s="202">
        <f>R16+R32</f>
        <v>18790.5</v>
      </c>
      <c r="S12" s="202">
        <f>S16+S32</f>
        <v>0</v>
      </c>
      <c r="T12" s="202">
        <f>T16+T32</f>
        <v>0</v>
      </c>
      <c r="U12" s="202">
        <f>U16+U32</f>
        <v>0</v>
      </c>
      <c r="V12" s="927"/>
      <c r="W12" s="927"/>
    </row>
    <row r="13" spans="1:23" x14ac:dyDescent="0.25">
      <c r="A13" s="929"/>
      <c r="B13" s="925"/>
      <c r="C13" s="934"/>
      <c r="D13" s="201">
        <v>2017</v>
      </c>
      <c r="E13" s="202">
        <f t="shared" ref="E13:E14" si="12">F13+G13+H13+I13</f>
        <v>16691.900000000001</v>
      </c>
      <c r="F13" s="202">
        <v>16691.900000000001</v>
      </c>
      <c r="G13" s="202">
        <v>0</v>
      </c>
      <c r="H13" s="202">
        <v>0</v>
      </c>
      <c r="I13" s="202">
        <v>0</v>
      </c>
      <c r="J13" s="927"/>
      <c r="K13" s="202">
        <f t="shared" si="6"/>
        <v>-3704.7000000000007</v>
      </c>
      <c r="L13" s="202">
        <f t="shared" si="7"/>
        <v>-3704.7000000000007</v>
      </c>
      <c r="M13" s="202">
        <v>0</v>
      </c>
      <c r="N13" s="202">
        <v>0</v>
      </c>
      <c r="O13" s="202">
        <v>0</v>
      </c>
      <c r="P13" s="930"/>
      <c r="Q13" s="202">
        <f t="shared" si="11"/>
        <v>12987.2</v>
      </c>
      <c r="R13" s="202">
        <v>12987.2</v>
      </c>
      <c r="S13" s="202">
        <f t="shared" ref="S13:U14" si="13">S17+S33</f>
        <v>0</v>
      </c>
      <c r="T13" s="202">
        <f t="shared" si="13"/>
        <v>0</v>
      </c>
      <c r="U13" s="202">
        <f t="shared" si="13"/>
        <v>0</v>
      </c>
      <c r="V13" s="927"/>
      <c r="W13" s="927"/>
    </row>
    <row r="14" spans="1:23" ht="21" customHeight="1" x14ac:dyDescent="0.25">
      <c r="A14" s="929"/>
      <c r="B14" s="935"/>
      <c r="C14" s="934"/>
      <c r="D14" s="201">
        <v>2018</v>
      </c>
      <c r="E14" s="202">
        <f t="shared" si="12"/>
        <v>18663.3</v>
      </c>
      <c r="F14" s="202">
        <v>18663.3</v>
      </c>
      <c r="G14" s="202">
        <v>0</v>
      </c>
      <c r="H14" s="202">
        <v>0</v>
      </c>
      <c r="I14" s="202">
        <v>0</v>
      </c>
      <c r="J14" s="928"/>
      <c r="K14" s="202">
        <f t="shared" si="6"/>
        <v>-6176.6999999999989</v>
      </c>
      <c r="L14" s="202">
        <f t="shared" si="7"/>
        <v>-6176.6999999999989</v>
      </c>
      <c r="M14" s="202">
        <v>0</v>
      </c>
      <c r="N14" s="202">
        <v>0</v>
      </c>
      <c r="O14" s="202">
        <v>0</v>
      </c>
      <c r="P14" s="930"/>
      <c r="Q14" s="202">
        <f t="shared" si="11"/>
        <v>12486.6</v>
      </c>
      <c r="R14" s="202">
        <f>R18+R34</f>
        <v>12486.6</v>
      </c>
      <c r="S14" s="202">
        <f t="shared" si="13"/>
        <v>0</v>
      </c>
      <c r="T14" s="202">
        <f t="shared" si="13"/>
        <v>0</v>
      </c>
      <c r="U14" s="202">
        <f t="shared" si="13"/>
        <v>0</v>
      </c>
      <c r="V14" s="928"/>
      <c r="W14" s="927"/>
    </row>
    <row r="15" spans="1:23" x14ac:dyDescent="0.25">
      <c r="A15" s="947" t="str">
        <f>'10. План 2014-2020'!A30</f>
        <v>1.1.1.</v>
      </c>
      <c r="B15" s="936" t="str">
        <f>'10. План 2014-2020'!B30</f>
        <v xml:space="preserve">Основное мероприятие 1. Совершенствование и модернизация аппаратного и программного обеспечения информационно-вычислительной сети исполнительных органов государственной власти </v>
      </c>
      <c r="C15" s="934" t="s">
        <v>345</v>
      </c>
      <c r="D15" s="201" t="s">
        <v>23</v>
      </c>
      <c r="E15" s="202">
        <f>SUM(E16:E18)</f>
        <v>43570.8</v>
      </c>
      <c r="F15" s="227">
        <f>SUM(F16:F18)</f>
        <v>43570.8</v>
      </c>
      <c r="G15" s="227">
        <f>SUM(G16:G18)</f>
        <v>0</v>
      </c>
      <c r="H15" s="227">
        <f>SUM(H16:H18)</f>
        <v>0</v>
      </c>
      <c r="I15" s="227">
        <f>SUM(I16:I18)</f>
        <v>0</v>
      </c>
      <c r="J15" s="926"/>
      <c r="K15" s="202">
        <f>SUM(K16:K18)</f>
        <v>-7002.0000000000009</v>
      </c>
      <c r="L15" s="227">
        <f>SUM(L16:L18)</f>
        <v>-7002.0000000000009</v>
      </c>
      <c r="M15" s="227">
        <f>SUM(M16:M18)</f>
        <v>0</v>
      </c>
      <c r="N15" s="227">
        <f>SUM(N16:N18)</f>
        <v>0</v>
      </c>
      <c r="O15" s="227">
        <f>SUM(O16:O18)</f>
        <v>0</v>
      </c>
      <c r="P15" s="930"/>
      <c r="Q15" s="202">
        <f>SUM(Q16:Q18)</f>
        <v>197805.99999999997</v>
      </c>
      <c r="R15" s="227">
        <f>SUM(R16:R18)</f>
        <v>36568.800000000003</v>
      </c>
      <c r="S15" s="227">
        <f>SUM(S16:S18)</f>
        <v>0</v>
      </c>
      <c r="T15" s="227">
        <f>SUM(T16:T18)</f>
        <v>0</v>
      </c>
      <c r="U15" s="227">
        <f>SUM(U16:U18)</f>
        <v>0</v>
      </c>
      <c r="V15" s="926"/>
      <c r="W15" s="926" t="s">
        <v>393</v>
      </c>
    </row>
    <row r="16" spans="1:23" ht="15" customHeight="1" x14ac:dyDescent="0.25">
      <c r="A16" s="947"/>
      <c r="B16" s="948"/>
      <c r="C16" s="934"/>
      <c r="D16" s="201">
        <v>2016</v>
      </c>
      <c r="E16" s="202">
        <f>F16+G16+H16+I16</f>
        <v>13395.6</v>
      </c>
      <c r="F16" s="202">
        <f>F20+F24+F28</f>
        <v>13395.6</v>
      </c>
      <c r="G16" s="202">
        <f t="shared" ref="G16:I16" si="14">G20+G24+G28</f>
        <v>0</v>
      </c>
      <c r="H16" s="202">
        <f t="shared" si="14"/>
        <v>0</v>
      </c>
      <c r="I16" s="202">
        <f t="shared" si="14"/>
        <v>0</v>
      </c>
      <c r="J16" s="927"/>
      <c r="K16" s="202">
        <f t="shared" ref="K16:K18" si="15">L16+M16+N16+O16</f>
        <v>2804.8999999999987</v>
      </c>
      <c r="L16" s="202">
        <f>L20+L24+L28</f>
        <v>2804.8999999999987</v>
      </c>
      <c r="M16" s="202">
        <f t="shared" ref="M16:O16" si="16">M20+M24+M28</f>
        <v>0</v>
      </c>
      <c r="N16" s="202">
        <f t="shared" si="16"/>
        <v>0</v>
      </c>
      <c r="O16" s="202">
        <f t="shared" si="16"/>
        <v>0</v>
      </c>
      <c r="P16" s="930"/>
      <c r="Q16" s="202">
        <f t="shared" ref="Q16" si="17">SUM(Q17:Q19)</f>
        <v>107737.79999999999</v>
      </c>
      <c r="R16" s="202">
        <f>R20+R24+R28</f>
        <v>16200.5</v>
      </c>
      <c r="S16" s="202">
        <f t="shared" ref="S16:U16" si="18">S20+S24+S28</f>
        <v>0</v>
      </c>
      <c r="T16" s="202">
        <f t="shared" si="18"/>
        <v>0</v>
      </c>
      <c r="U16" s="202">
        <f t="shared" si="18"/>
        <v>0</v>
      </c>
      <c r="V16" s="927"/>
      <c r="W16" s="927"/>
    </row>
    <row r="17" spans="1:23" x14ac:dyDescent="0.25">
      <c r="A17" s="947"/>
      <c r="B17" s="948"/>
      <c r="C17" s="934"/>
      <c r="D17" s="201">
        <v>2017</v>
      </c>
      <c r="E17" s="202">
        <f t="shared" ref="E17:E18" si="19">F17+G17+H17+I17</f>
        <v>14101.9</v>
      </c>
      <c r="F17" s="202">
        <f t="shared" ref="F17:I18" si="20">F21+F25+F29</f>
        <v>14101.9</v>
      </c>
      <c r="G17" s="202">
        <f t="shared" si="20"/>
        <v>0</v>
      </c>
      <c r="H17" s="202">
        <f t="shared" si="20"/>
        <v>0</v>
      </c>
      <c r="I17" s="202">
        <f t="shared" si="20"/>
        <v>0</v>
      </c>
      <c r="J17" s="927"/>
      <c r="K17" s="202">
        <f t="shared" si="15"/>
        <v>-3630.2</v>
      </c>
      <c r="L17" s="202">
        <f t="shared" ref="L17:O18" si="21">L21+L25+L29</f>
        <v>-3630.2</v>
      </c>
      <c r="M17" s="202">
        <f t="shared" si="21"/>
        <v>0</v>
      </c>
      <c r="N17" s="202">
        <f t="shared" si="21"/>
        <v>0</v>
      </c>
      <c r="O17" s="202">
        <f t="shared" si="21"/>
        <v>0</v>
      </c>
      <c r="P17" s="930"/>
      <c r="Q17" s="202">
        <f>SUM(Q18:Q20)</f>
        <v>58654.3</v>
      </c>
      <c r="R17" s="202">
        <f t="shared" ref="R17:U18" si="22">R21+R25+R29</f>
        <v>10471.700000000001</v>
      </c>
      <c r="S17" s="202">
        <f t="shared" si="22"/>
        <v>0</v>
      </c>
      <c r="T17" s="202">
        <f t="shared" si="22"/>
        <v>0</v>
      </c>
      <c r="U17" s="202">
        <f t="shared" si="22"/>
        <v>0</v>
      </c>
      <c r="V17" s="927"/>
      <c r="W17" s="927"/>
    </row>
    <row r="18" spans="1:23" ht="43.5" customHeight="1" x14ac:dyDescent="0.25">
      <c r="A18" s="947"/>
      <c r="B18" s="949"/>
      <c r="C18" s="934"/>
      <c r="D18" s="201">
        <v>2018</v>
      </c>
      <c r="E18" s="202">
        <f t="shared" si="19"/>
        <v>16073.3</v>
      </c>
      <c r="F18" s="202">
        <f>F22+F26+F30</f>
        <v>16073.3</v>
      </c>
      <c r="G18" s="202">
        <f t="shared" si="20"/>
        <v>0</v>
      </c>
      <c r="H18" s="202">
        <f t="shared" si="20"/>
        <v>0</v>
      </c>
      <c r="I18" s="202">
        <f t="shared" si="20"/>
        <v>0</v>
      </c>
      <c r="J18" s="928"/>
      <c r="K18" s="202">
        <f t="shared" si="15"/>
        <v>-6176.7</v>
      </c>
      <c r="L18" s="202">
        <f t="shared" si="21"/>
        <v>-6176.7</v>
      </c>
      <c r="M18" s="202">
        <f t="shared" si="21"/>
        <v>0</v>
      </c>
      <c r="N18" s="202">
        <f t="shared" si="21"/>
        <v>0</v>
      </c>
      <c r="O18" s="202">
        <f t="shared" si="21"/>
        <v>0</v>
      </c>
      <c r="P18" s="930"/>
      <c r="Q18" s="202">
        <f>SUM(Q19:Q21)</f>
        <v>31413.899999999998</v>
      </c>
      <c r="R18" s="202">
        <f t="shared" si="22"/>
        <v>9896.6</v>
      </c>
      <c r="S18" s="202">
        <f t="shared" si="22"/>
        <v>0</v>
      </c>
      <c r="T18" s="202">
        <f t="shared" si="22"/>
        <v>0</v>
      </c>
      <c r="U18" s="202">
        <f t="shared" si="22"/>
        <v>0</v>
      </c>
      <c r="V18" s="928"/>
      <c r="W18" s="927"/>
    </row>
    <row r="19" spans="1:23" ht="69" customHeight="1" x14ac:dyDescent="0.25">
      <c r="A19" s="929" t="str">
        <f>'10. План 2014-2020'!A38</f>
        <v>1.1.1.1.</v>
      </c>
      <c r="B19" s="924" t="str">
        <f>'10. План 2014-2020'!B38</f>
        <v>Модернизация информационно-вычислительной сети исполнительных органов государственной власти Мурманской области</v>
      </c>
      <c r="C19" s="934" t="s">
        <v>345</v>
      </c>
      <c r="D19" s="201" t="s">
        <v>23</v>
      </c>
      <c r="E19" s="202">
        <f>SUM(E20:E22)</f>
        <v>20860</v>
      </c>
      <c r="F19" s="227">
        <f>SUM(F20:F22)</f>
        <v>20860</v>
      </c>
      <c r="G19" s="227">
        <f>SUM(G20:G22)</f>
        <v>0</v>
      </c>
      <c r="H19" s="227">
        <f>SUM(H20:H22)</f>
        <v>0</v>
      </c>
      <c r="I19" s="227">
        <f>SUM(I20:I22)</f>
        <v>0</v>
      </c>
      <c r="J19" s="926"/>
      <c r="K19" s="202">
        <f>SUM(K20:K22)</f>
        <v>-3190.4000000000005</v>
      </c>
      <c r="L19" s="227">
        <f>SUM(L20:L22)</f>
        <v>-3190.4000000000005</v>
      </c>
      <c r="M19" s="227">
        <f>SUM(M20:M22)</f>
        <v>0</v>
      </c>
      <c r="N19" s="227">
        <f>SUM(N20:N22)</f>
        <v>0</v>
      </c>
      <c r="O19" s="227">
        <f>SUM(O20:O22)</f>
        <v>0</v>
      </c>
      <c r="P19" s="930"/>
      <c r="Q19" s="202">
        <f>SUM(Q20:Q22)</f>
        <v>17669.599999999999</v>
      </c>
      <c r="R19" s="227">
        <f>SUM(R20:R22)</f>
        <v>17669.599999999999</v>
      </c>
      <c r="S19" s="227">
        <f>SUM(S20:S22)</f>
        <v>0</v>
      </c>
      <c r="T19" s="227">
        <f>SUM(T20:T22)</f>
        <v>0</v>
      </c>
      <c r="U19" s="227">
        <f>SUM(U20:U22)</f>
        <v>0</v>
      </c>
      <c r="V19" s="926" t="str">
        <f>'10. План 2014-2020'!J38</f>
        <v>обеспечение работоспособности ИВС ИОГВ МО, приобретение и модернизация оборудования для обеспечения оптимальных условий  эксплуатации существующих и внедремых и планируемых к внедрению информационных систем и ресурсов, необходимых для автоматизации работы сотрудников ИОГВ МО</v>
      </c>
      <c r="W19" s="953" t="s">
        <v>705</v>
      </c>
    </row>
    <row r="20" spans="1:23" x14ac:dyDescent="0.25">
      <c r="A20" s="929"/>
      <c r="B20" s="925"/>
      <c r="C20" s="934"/>
      <c r="D20" s="201">
        <v>2016</v>
      </c>
      <c r="E20" s="202">
        <f>F20+G20+H20+I20</f>
        <v>6499.6</v>
      </c>
      <c r="F20" s="202">
        <v>6499.6</v>
      </c>
      <c r="G20" s="202">
        <v>0</v>
      </c>
      <c r="H20" s="202">
        <v>0</v>
      </c>
      <c r="I20" s="202">
        <v>0</v>
      </c>
      <c r="J20" s="927"/>
      <c r="K20" s="202">
        <f t="shared" ref="K20:K22" si="23">L20+M20+N20+O20</f>
        <v>3071.1999999999989</v>
      </c>
      <c r="L20" s="202">
        <f t="shared" ref="L20:L22" si="24">R20-F20</f>
        <v>3071.1999999999989</v>
      </c>
      <c r="M20" s="202">
        <f t="shared" ref="M20" si="25">S20-G20</f>
        <v>0</v>
      </c>
      <c r="N20" s="202">
        <f t="shared" ref="N20" si="26">T20-H20</f>
        <v>0</v>
      </c>
      <c r="O20" s="202">
        <f t="shared" ref="O20" si="27">U20-I20</f>
        <v>0</v>
      </c>
      <c r="P20" s="930"/>
      <c r="Q20" s="202">
        <f t="shared" ref="Q20:Q22" si="28">R20+S20+T20+U20</f>
        <v>9570.7999999999993</v>
      </c>
      <c r="R20" s="202">
        <f>'10. План 2014-2020'!F41</f>
        <v>9570.7999999999993</v>
      </c>
      <c r="S20" s="202">
        <f>'10. План 2014-2020'!G40</f>
        <v>0</v>
      </c>
      <c r="T20" s="202">
        <f>'10. План 2014-2020'!H40</f>
        <v>0</v>
      </c>
      <c r="U20" s="202">
        <f>'10. План 2014-2020'!I40</f>
        <v>0</v>
      </c>
      <c r="V20" s="927"/>
      <c r="W20" s="954"/>
    </row>
    <row r="21" spans="1:23" x14ac:dyDescent="0.25">
      <c r="A21" s="929"/>
      <c r="B21" s="925"/>
      <c r="C21" s="934"/>
      <c r="D21" s="201">
        <v>2017</v>
      </c>
      <c r="E21" s="202">
        <f t="shared" ref="E21:E22" si="29">F21+G21+H21+I21</f>
        <v>6760.4</v>
      </c>
      <c r="F21" s="202">
        <v>6760.4</v>
      </c>
      <c r="G21" s="202">
        <v>0</v>
      </c>
      <c r="H21" s="202">
        <v>0</v>
      </c>
      <c r="I21" s="202">
        <v>0</v>
      </c>
      <c r="J21" s="927"/>
      <c r="K21" s="202">
        <f t="shared" si="23"/>
        <v>-2586.8999999999996</v>
      </c>
      <c r="L21" s="202">
        <f t="shared" si="24"/>
        <v>-2586.8999999999996</v>
      </c>
      <c r="M21" s="202">
        <v>0</v>
      </c>
      <c r="N21" s="202">
        <v>0</v>
      </c>
      <c r="O21" s="202">
        <v>0</v>
      </c>
      <c r="P21" s="930"/>
      <c r="Q21" s="202">
        <f t="shared" si="28"/>
        <v>4173.5</v>
      </c>
      <c r="R21" s="202">
        <f>'10. План 2014-2020'!F42</f>
        <v>4173.5</v>
      </c>
      <c r="S21" s="202">
        <f>'10. План 2014-2020'!G41</f>
        <v>0</v>
      </c>
      <c r="T21" s="202">
        <f>'10. План 2014-2020'!H41</f>
        <v>0</v>
      </c>
      <c r="U21" s="202">
        <f>'10. План 2014-2020'!I41</f>
        <v>0</v>
      </c>
      <c r="V21" s="927"/>
      <c r="W21" s="954"/>
    </row>
    <row r="22" spans="1:23" ht="48" customHeight="1" x14ac:dyDescent="0.25">
      <c r="A22" s="929"/>
      <c r="B22" s="935"/>
      <c r="C22" s="934"/>
      <c r="D22" s="201">
        <v>2018</v>
      </c>
      <c r="E22" s="202">
        <f t="shared" si="29"/>
        <v>7600</v>
      </c>
      <c r="F22" s="202">
        <v>7600</v>
      </c>
      <c r="G22" s="202">
        <v>0</v>
      </c>
      <c r="H22" s="202">
        <v>0</v>
      </c>
      <c r="I22" s="202">
        <v>0</v>
      </c>
      <c r="J22" s="928"/>
      <c r="K22" s="202">
        <f t="shared" si="23"/>
        <v>-3674.7</v>
      </c>
      <c r="L22" s="202">
        <f t="shared" si="24"/>
        <v>-3674.7</v>
      </c>
      <c r="M22" s="202">
        <v>0</v>
      </c>
      <c r="N22" s="202">
        <v>0</v>
      </c>
      <c r="O22" s="202">
        <v>0</v>
      </c>
      <c r="P22" s="930"/>
      <c r="Q22" s="202">
        <f t="shared" si="28"/>
        <v>3925.3</v>
      </c>
      <c r="R22" s="202">
        <f>'10. План 2014-2020'!F43</f>
        <v>3925.3</v>
      </c>
      <c r="S22" s="202">
        <f>'10. План 2014-2020'!G42</f>
        <v>0</v>
      </c>
      <c r="T22" s="202">
        <f>'10. План 2014-2020'!H42</f>
        <v>0</v>
      </c>
      <c r="U22" s="202">
        <f>'10. План 2014-2020'!I42</f>
        <v>0</v>
      </c>
      <c r="V22" s="928"/>
      <c r="W22" s="954"/>
    </row>
    <row r="23" spans="1:23" ht="69" customHeight="1" x14ac:dyDescent="0.25">
      <c r="A23" s="929" t="str">
        <f>'10. План 2014-2020'!A46</f>
        <v>1.1.1.2.</v>
      </c>
      <c r="B23" s="924" t="str">
        <f>'10. План 2014-2020'!B46</f>
        <v>Оказание услуг по предоставлению каналов передачи данных между исполнительными органами государственной власти Мурманской области  и доступу к сети Интернет</v>
      </c>
      <c r="C23" s="934" t="s">
        <v>345</v>
      </c>
      <c r="D23" s="201" t="s">
        <v>23</v>
      </c>
      <c r="E23" s="202">
        <f>SUM(E24:E26)</f>
        <v>6852.8</v>
      </c>
      <c r="F23" s="202">
        <f>SUM(F24:F26)</f>
        <v>6852.8</v>
      </c>
      <c r="G23" s="202">
        <f>SUM(G24:G26)</f>
        <v>0</v>
      </c>
      <c r="H23" s="202">
        <f>SUM(H24:H26)</f>
        <v>0</v>
      </c>
      <c r="I23" s="202">
        <f>SUM(I24:I26)</f>
        <v>0</v>
      </c>
      <c r="J23" s="926"/>
      <c r="K23" s="202">
        <f>SUM(K24:K26)</f>
        <v>-1633.6000000000001</v>
      </c>
      <c r="L23" s="202">
        <f>SUM(L24:L26)</f>
        <v>-1633.6000000000001</v>
      </c>
      <c r="M23" s="202">
        <f>SUM(M24:M26)</f>
        <v>0</v>
      </c>
      <c r="N23" s="202">
        <f>SUM(N24:N26)</f>
        <v>0</v>
      </c>
      <c r="O23" s="202">
        <f>SUM(O24:O26)</f>
        <v>0</v>
      </c>
      <c r="P23" s="930"/>
      <c r="Q23" s="202">
        <f>SUM(Q24:Q26)</f>
        <v>5219.2</v>
      </c>
      <c r="R23" s="202">
        <f>SUM(R24:R26)</f>
        <v>5219.2</v>
      </c>
      <c r="S23" s="202">
        <f>SUM(S24:S26)</f>
        <v>0</v>
      </c>
      <c r="T23" s="202">
        <f>SUM(T24:T26)</f>
        <v>0</v>
      </c>
      <c r="U23" s="202">
        <f>SUM(U24:U26)</f>
        <v>0</v>
      </c>
      <c r="V23" s="926" t="str">
        <f>'10. План 2014-2020'!J46</f>
        <v>ежегодное обеспечение функционирования цифровых каналов передачи данных, используемых при организации работы информационно-вычислительной сети исполнительных органов государственной власти Мурманской области, с пропускной способностью 100 Мбит/с и более</v>
      </c>
      <c r="W23" s="926" t="s">
        <v>393</v>
      </c>
    </row>
    <row r="24" spans="1:23" x14ac:dyDescent="0.25">
      <c r="A24" s="929"/>
      <c r="B24" s="925"/>
      <c r="C24" s="934"/>
      <c r="D24" s="201">
        <v>2016</v>
      </c>
      <c r="E24" s="202">
        <f>F24+G24+H24+I24</f>
        <v>1926</v>
      </c>
      <c r="F24" s="202">
        <v>1926</v>
      </c>
      <c r="G24" s="202">
        <v>0</v>
      </c>
      <c r="H24" s="202">
        <v>0</v>
      </c>
      <c r="I24" s="202">
        <v>0</v>
      </c>
      <c r="J24" s="927"/>
      <c r="K24" s="202">
        <f t="shared" ref="K24:K26" si="30">L24+M24+N24+O24</f>
        <v>-96.299999999999955</v>
      </c>
      <c r="L24" s="202">
        <f t="shared" ref="L24:L26" si="31">R24-F24</f>
        <v>-96.299999999999955</v>
      </c>
      <c r="M24" s="202">
        <f t="shared" ref="M24" si="32">S24-G24</f>
        <v>0</v>
      </c>
      <c r="N24" s="202">
        <f t="shared" ref="N24" si="33">T24-H24</f>
        <v>0</v>
      </c>
      <c r="O24" s="202">
        <f t="shared" ref="O24" si="34">U24-I24</f>
        <v>0</v>
      </c>
      <c r="P24" s="930"/>
      <c r="Q24" s="202">
        <f t="shared" ref="Q24:Q26" si="35">R24+S24+T24+U24</f>
        <v>1829.7</v>
      </c>
      <c r="R24" s="202">
        <v>1829.7</v>
      </c>
      <c r="S24" s="202">
        <f>'10. План 2014-2020'!G40</f>
        <v>0</v>
      </c>
      <c r="T24" s="202">
        <f>'10. План 2014-2020'!H40</f>
        <v>0</v>
      </c>
      <c r="U24" s="202">
        <f>'10. План 2014-2020'!I40</f>
        <v>0</v>
      </c>
      <c r="V24" s="927"/>
      <c r="W24" s="927"/>
    </row>
    <row r="25" spans="1:23" x14ac:dyDescent="0.25">
      <c r="A25" s="929"/>
      <c r="B25" s="925"/>
      <c r="C25" s="934"/>
      <c r="D25" s="201">
        <v>2017</v>
      </c>
      <c r="E25" s="202">
        <f t="shared" ref="E25:E26" si="36">F25+G25+H25+I25</f>
        <v>2041.5</v>
      </c>
      <c r="F25" s="202">
        <v>2041.5</v>
      </c>
      <c r="G25" s="202">
        <v>0</v>
      </c>
      <c r="H25" s="202">
        <v>0</v>
      </c>
      <c r="I25" s="202">
        <v>0</v>
      </c>
      <c r="J25" s="927"/>
      <c r="K25" s="202">
        <f t="shared" si="30"/>
        <v>-303.29999999999995</v>
      </c>
      <c r="L25" s="202">
        <f t="shared" si="31"/>
        <v>-303.29999999999995</v>
      </c>
      <c r="M25" s="202">
        <v>0</v>
      </c>
      <c r="N25" s="202">
        <v>0</v>
      </c>
      <c r="O25" s="202">
        <v>0</v>
      </c>
      <c r="P25" s="930"/>
      <c r="Q25" s="202">
        <f t="shared" si="35"/>
        <v>1738.2</v>
      </c>
      <c r="R25" s="202">
        <v>1738.2</v>
      </c>
      <c r="S25" s="202">
        <f>'10. План 2014-2020'!G41</f>
        <v>0</v>
      </c>
      <c r="T25" s="202">
        <f>'10. План 2014-2020'!H41</f>
        <v>0</v>
      </c>
      <c r="U25" s="202">
        <f>'10. План 2014-2020'!I41</f>
        <v>0</v>
      </c>
      <c r="V25" s="927"/>
      <c r="W25" s="927"/>
    </row>
    <row r="26" spans="1:23" ht="21" customHeight="1" x14ac:dyDescent="0.25">
      <c r="A26" s="929"/>
      <c r="B26" s="935"/>
      <c r="C26" s="934"/>
      <c r="D26" s="201">
        <v>2018</v>
      </c>
      <c r="E26" s="202">
        <f t="shared" si="36"/>
        <v>2885.3</v>
      </c>
      <c r="F26" s="202">
        <v>2885.3</v>
      </c>
      <c r="G26" s="202">
        <v>0</v>
      </c>
      <c r="H26" s="202">
        <v>0</v>
      </c>
      <c r="I26" s="202">
        <v>0</v>
      </c>
      <c r="J26" s="928"/>
      <c r="K26" s="202">
        <f t="shared" si="30"/>
        <v>-1234.0000000000002</v>
      </c>
      <c r="L26" s="202">
        <f t="shared" si="31"/>
        <v>-1234.0000000000002</v>
      </c>
      <c r="M26" s="202">
        <v>0</v>
      </c>
      <c r="N26" s="202">
        <v>0</v>
      </c>
      <c r="O26" s="202">
        <v>0</v>
      </c>
      <c r="P26" s="930"/>
      <c r="Q26" s="202">
        <f t="shared" si="35"/>
        <v>1651.3</v>
      </c>
      <c r="R26" s="202">
        <v>1651.3</v>
      </c>
      <c r="S26" s="202">
        <f>'10. План 2014-2020'!G42</f>
        <v>0</v>
      </c>
      <c r="T26" s="202">
        <f>'10. План 2014-2020'!H42</f>
        <v>0</v>
      </c>
      <c r="U26" s="202">
        <f>'10. План 2014-2020'!I42</f>
        <v>0</v>
      </c>
      <c r="V26" s="928"/>
      <c r="W26" s="927"/>
    </row>
    <row r="27" spans="1:23" ht="69" customHeight="1" x14ac:dyDescent="0.25">
      <c r="A27" s="929" t="str">
        <f>'10. План 2014-2020'!A54</f>
        <v>1.1.1.3.</v>
      </c>
      <c r="B27" s="924" t="str">
        <f>'10. План 2014-2020'!B54</f>
        <v>Оказание услуг по предоставлению каналов передачи данных с муниципальными образованиями Мурманской области</v>
      </c>
      <c r="C27" s="934" t="s">
        <v>345</v>
      </c>
      <c r="D27" s="201" t="s">
        <v>23</v>
      </c>
      <c r="E27" s="202">
        <f>SUM(E28:E30)</f>
        <v>15858</v>
      </c>
      <c r="F27" s="202">
        <f>SUM(F28:F30)</f>
        <v>15858</v>
      </c>
      <c r="G27" s="202">
        <f>SUM(G28:G30)</f>
        <v>0</v>
      </c>
      <c r="H27" s="202">
        <f>SUM(H28:H30)</f>
        <v>0</v>
      </c>
      <c r="I27" s="202">
        <f>SUM(I28:I30)</f>
        <v>0</v>
      </c>
      <c r="J27" s="926"/>
      <c r="K27" s="202">
        <f>SUM(K28:K30)</f>
        <v>-2178</v>
      </c>
      <c r="L27" s="202">
        <f>SUM(L28:L30)</f>
        <v>-2178</v>
      </c>
      <c r="M27" s="202">
        <f>SUM(M28:M30)</f>
        <v>0</v>
      </c>
      <c r="N27" s="202">
        <f>SUM(N28:N30)</f>
        <v>0</v>
      </c>
      <c r="O27" s="202">
        <f>SUM(O28:O30)</f>
        <v>0</v>
      </c>
      <c r="P27" s="930"/>
      <c r="Q27" s="202">
        <f>SUM(Q28:Q30)</f>
        <v>13680</v>
      </c>
      <c r="R27" s="202">
        <f>SUM(R28:R30)</f>
        <v>13680</v>
      </c>
      <c r="S27" s="202">
        <f>SUM(S28:S30)</f>
        <v>0</v>
      </c>
      <c r="T27" s="202">
        <f>SUM(T28:T30)</f>
        <v>0</v>
      </c>
      <c r="U27" s="202">
        <f>SUM(U28:U30)</f>
        <v>0</v>
      </c>
      <c r="V27" s="926" t="str">
        <f>'10. План 2014-2020'!J54</f>
        <v>ежегодное обеспечение функционирования цифровых каналов передачи данных с муниципальными образованиями для объединения в единое информационное пространство с использованием ресурсов информационно-вычислительной сети исполнительных органов государственной власти Мурманской области</v>
      </c>
      <c r="W27" s="926" t="s">
        <v>393</v>
      </c>
    </row>
    <row r="28" spans="1:23" x14ac:dyDescent="0.25">
      <c r="A28" s="929"/>
      <c r="B28" s="925"/>
      <c r="C28" s="934"/>
      <c r="D28" s="201">
        <v>2016</v>
      </c>
      <c r="E28" s="202">
        <f>F28+G28+H28+I28</f>
        <v>4970</v>
      </c>
      <c r="F28" s="202">
        <v>4970</v>
      </c>
      <c r="G28" s="202">
        <v>0</v>
      </c>
      <c r="H28" s="202">
        <v>0</v>
      </c>
      <c r="I28" s="202">
        <v>0</v>
      </c>
      <c r="J28" s="927"/>
      <c r="K28" s="202">
        <f t="shared" ref="K28:K30" si="37">L28+M28+N28+O28</f>
        <v>-170</v>
      </c>
      <c r="L28" s="202">
        <f t="shared" ref="L28:L30" si="38">R28-F28</f>
        <v>-170</v>
      </c>
      <c r="M28" s="202">
        <f t="shared" ref="M28" si="39">S28-G28</f>
        <v>0</v>
      </c>
      <c r="N28" s="202">
        <f t="shared" ref="N28" si="40">T28-H28</f>
        <v>0</v>
      </c>
      <c r="O28" s="202">
        <f t="shared" ref="O28" si="41">U28-I28</f>
        <v>0</v>
      </c>
      <c r="P28" s="930"/>
      <c r="Q28" s="202">
        <f t="shared" ref="Q28:Q30" si="42">R28+S28+T28+U28</f>
        <v>4800</v>
      </c>
      <c r="R28" s="202">
        <f>'10. План 2014-2020'!E57</f>
        <v>4800</v>
      </c>
      <c r="S28" s="202">
        <f>'10. План 2014-2020'!G40</f>
        <v>0</v>
      </c>
      <c r="T28" s="202">
        <f>'10. План 2014-2020'!H40</f>
        <v>0</v>
      </c>
      <c r="U28" s="202">
        <f>'10. План 2014-2020'!I40</f>
        <v>0</v>
      </c>
      <c r="V28" s="927"/>
      <c r="W28" s="927"/>
    </row>
    <row r="29" spans="1:23" x14ac:dyDescent="0.25">
      <c r="A29" s="929"/>
      <c r="B29" s="925"/>
      <c r="C29" s="934"/>
      <c r="D29" s="201">
        <v>2017</v>
      </c>
      <c r="E29" s="202">
        <f t="shared" ref="E29:E30" si="43">F29+G29+H29+I29</f>
        <v>5300</v>
      </c>
      <c r="F29" s="202">
        <v>5300</v>
      </c>
      <c r="G29" s="202">
        <v>0</v>
      </c>
      <c r="H29" s="202">
        <v>0</v>
      </c>
      <c r="I29" s="202">
        <v>0</v>
      </c>
      <c r="J29" s="927"/>
      <c r="K29" s="202">
        <f t="shared" si="37"/>
        <v>-740</v>
      </c>
      <c r="L29" s="202">
        <f t="shared" si="38"/>
        <v>-740</v>
      </c>
      <c r="M29" s="202">
        <v>0</v>
      </c>
      <c r="N29" s="202">
        <v>0</v>
      </c>
      <c r="O29" s="202">
        <v>0</v>
      </c>
      <c r="P29" s="930"/>
      <c r="Q29" s="202">
        <f t="shared" si="42"/>
        <v>4560</v>
      </c>
      <c r="R29" s="202">
        <f>'10. План 2014-2020'!E58</f>
        <v>4560</v>
      </c>
      <c r="S29" s="202">
        <f>'10. План 2014-2020'!G41</f>
        <v>0</v>
      </c>
      <c r="T29" s="202">
        <f>'10. План 2014-2020'!H41</f>
        <v>0</v>
      </c>
      <c r="U29" s="202">
        <f>'10. План 2014-2020'!I41</f>
        <v>0</v>
      </c>
      <c r="V29" s="927"/>
      <c r="W29" s="927"/>
    </row>
    <row r="30" spans="1:23" ht="21" customHeight="1" x14ac:dyDescent="0.25">
      <c r="A30" s="929"/>
      <c r="B30" s="935"/>
      <c r="C30" s="934"/>
      <c r="D30" s="201">
        <v>2018</v>
      </c>
      <c r="E30" s="202">
        <f t="shared" si="43"/>
        <v>5588</v>
      </c>
      <c r="F30" s="202">
        <v>5588</v>
      </c>
      <c r="G30" s="202">
        <v>0</v>
      </c>
      <c r="H30" s="202">
        <v>0</v>
      </c>
      <c r="I30" s="202">
        <v>0</v>
      </c>
      <c r="J30" s="928"/>
      <c r="K30" s="202">
        <f t="shared" si="37"/>
        <v>-1268</v>
      </c>
      <c r="L30" s="202">
        <f t="shared" si="38"/>
        <v>-1268</v>
      </c>
      <c r="M30" s="202">
        <v>0</v>
      </c>
      <c r="N30" s="202">
        <v>0</v>
      </c>
      <c r="O30" s="202">
        <v>0</v>
      </c>
      <c r="P30" s="930"/>
      <c r="Q30" s="202">
        <f t="shared" si="42"/>
        <v>4320</v>
      </c>
      <c r="R30" s="202">
        <f>'10. План 2014-2020'!E59</f>
        <v>4320</v>
      </c>
      <c r="S30" s="202">
        <f>'10. План 2014-2020'!G42</f>
        <v>0</v>
      </c>
      <c r="T30" s="202">
        <f>'10. План 2014-2020'!H42</f>
        <v>0</v>
      </c>
      <c r="U30" s="202">
        <f>'10. План 2014-2020'!I42</f>
        <v>0</v>
      </c>
      <c r="V30" s="928"/>
      <c r="W30" s="927"/>
    </row>
    <row r="31" spans="1:23" ht="69" customHeight="1" x14ac:dyDescent="0.25">
      <c r="A31" s="947" t="str">
        <f>'10. План 2014-2020'!A62</f>
        <v>1.1.2.</v>
      </c>
      <c r="B31" s="936" t="str">
        <f>'10. План 2014-2020'!B62</f>
        <v>Основное мероприятие 2. Обеспечение комплексной защиты информации в информационно-вычислительной сети исполнительных органов государственной власти  Мурманской области</v>
      </c>
      <c r="C31" s="934" t="s">
        <v>346</v>
      </c>
      <c r="D31" s="201" t="s">
        <v>23</v>
      </c>
      <c r="E31" s="202">
        <f>SUM(E32:E34)</f>
        <v>7770</v>
      </c>
      <c r="F31" s="227">
        <f>SUM(F32:F34)</f>
        <v>7770</v>
      </c>
      <c r="G31" s="227">
        <f>SUM(G32:G34)</f>
        <v>0</v>
      </c>
      <c r="H31" s="227">
        <f>SUM(H32:H34)</f>
        <v>0</v>
      </c>
      <c r="I31" s="227">
        <f>SUM(I32:I34)</f>
        <v>0</v>
      </c>
      <c r="J31" s="926"/>
      <c r="K31" s="202">
        <f>SUM(K32:K34)</f>
        <v>0</v>
      </c>
      <c r="L31" s="227">
        <f>SUM(L32:L34)</f>
        <v>0</v>
      </c>
      <c r="M31" s="227">
        <f>SUM(M32:M34)</f>
        <v>0</v>
      </c>
      <c r="N31" s="227">
        <f>SUM(N32:N34)</f>
        <v>0</v>
      </c>
      <c r="O31" s="227">
        <f>SUM(O32:O34)</f>
        <v>0</v>
      </c>
      <c r="P31" s="930"/>
      <c r="Q31" s="202">
        <f>SUM(Q32:Q34)</f>
        <v>7770</v>
      </c>
      <c r="R31" s="202">
        <f>SUM(R32:R34)</f>
        <v>7770</v>
      </c>
      <c r="S31" s="202">
        <f>SUM(S32:S34)</f>
        <v>0</v>
      </c>
      <c r="T31" s="202">
        <f>SUM(T32:T34)</f>
        <v>0</v>
      </c>
      <c r="U31" s="202">
        <f>SUM(U32:U34)</f>
        <v>0</v>
      </c>
      <c r="V31" s="926" t="str">
        <f>'10. План 2014-2020'!J62</f>
        <v>Доля автоматизированных рабочих мест сотрудников исполнительных органов государственный власти, защищенных с использованием комплексной системы защиты информации</v>
      </c>
      <c r="W31" s="926" t="s">
        <v>393</v>
      </c>
    </row>
    <row r="32" spans="1:23" x14ac:dyDescent="0.25">
      <c r="A32" s="947"/>
      <c r="B32" s="937"/>
      <c r="C32" s="934"/>
      <c r="D32" s="201">
        <v>2016</v>
      </c>
      <c r="E32" s="202">
        <f>F32+G32+H32+I32</f>
        <v>2590</v>
      </c>
      <c r="F32" s="202">
        <v>2590</v>
      </c>
      <c r="G32" s="202">
        <v>0</v>
      </c>
      <c r="H32" s="202">
        <v>0</v>
      </c>
      <c r="I32" s="202">
        <v>0</v>
      </c>
      <c r="J32" s="927"/>
      <c r="K32" s="202">
        <f t="shared" ref="K32:K34" si="44">L32+M32+N32+O32</f>
        <v>0</v>
      </c>
      <c r="L32" s="202">
        <f t="shared" ref="L32:L34" si="45">R32-F32</f>
        <v>0</v>
      </c>
      <c r="M32" s="202">
        <f t="shared" ref="M32" si="46">S32-G32</f>
        <v>0</v>
      </c>
      <c r="N32" s="202">
        <f t="shared" ref="N32" si="47">T32-H32</f>
        <v>0</v>
      </c>
      <c r="O32" s="202">
        <f t="shared" ref="O32" si="48">U32-I32</f>
        <v>0</v>
      </c>
      <c r="P32" s="930"/>
      <c r="Q32" s="202">
        <f t="shared" ref="Q32:Q34" si="49">R32+S32+T32+U32</f>
        <v>2590</v>
      </c>
      <c r="R32" s="202">
        <f>'10. План 2014-2020'!F65</f>
        <v>2590</v>
      </c>
      <c r="S32" s="202">
        <f>'10. План 2014-2020'!G40</f>
        <v>0</v>
      </c>
      <c r="T32" s="202">
        <f>'10. План 2014-2020'!H40</f>
        <v>0</v>
      </c>
      <c r="U32" s="202">
        <f>'10. План 2014-2020'!I40</f>
        <v>0</v>
      </c>
      <c r="V32" s="927"/>
      <c r="W32" s="927"/>
    </row>
    <row r="33" spans="1:23" x14ac:dyDescent="0.25">
      <c r="A33" s="947"/>
      <c r="B33" s="937"/>
      <c r="C33" s="934"/>
      <c r="D33" s="201">
        <v>2017</v>
      </c>
      <c r="E33" s="202">
        <f t="shared" ref="E33:E34" si="50">F33+G33+H33+I33</f>
        <v>2590</v>
      </c>
      <c r="F33" s="202">
        <v>2590</v>
      </c>
      <c r="G33" s="202">
        <v>0</v>
      </c>
      <c r="H33" s="202">
        <v>0</v>
      </c>
      <c r="I33" s="202">
        <v>0</v>
      </c>
      <c r="J33" s="927"/>
      <c r="K33" s="202">
        <f t="shared" si="44"/>
        <v>0</v>
      </c>
      <c r="L33" s="202">
        <f t="shared" si="45"/>
        <v>0</v>
      </c>
      <c r="M33" s="202">
        <v>0</v>
      </c>
      <c r="N33" s="202">
        <v>0</v>
      </c>
      <c r="O33" s="202">
        <v>0</v>
      </c>
      <c r="P33" s="930"/>
      <c r="Q33" s="202">
        <f t="shared" si="49"/>
        <v>2590</v>
      </c>
      <c r="R33" s="202">
        <f>'10. План 2014-2020'!F66</f>
        <v>2590</v>
      </c>
      <c r="S33" s="202">
        <f>'10. План 2014-2020'!G41</f>
        <v>0</v>
      </c>
      <c r="T33" s="202">
        <f>'10. План 2014-2020'!H41</f>
        <v>0</v>
      </c>
      <c r="U33" s="202">
        <f>'10. План 2014-2020'!I41</f>
        <v>0</v>
      </c>
      <c r="V33" s="927"/>
      <c r="W33" s="927"/>
    </row>
    <row r="34" spans="1:23" ht="21" customHeight="1" x14ac:dyDescent="0.25">
      <c r="A34" s="947"/>
      <c r="B34" s="938"/>
      <c r="C34" s="934"/>
      <c r="D34" s="201">
        <v>2018</v>
      </c>
      <c r="E34" s="202">
        <f t="shared" si="50"/>
        <v>2590</v>
      </c>
      <c r="F34" s="202">
        <v>2590</v>
      </c>
      <c r="G34" s="202">
        <v>0</v>
      </c>
      <c r="H34" s="202">
        <v>0</v>
      </c>
      <c r="I34" s="202">
        <v>0</v>
      </c>
      <c r="J34" s="928"/>
      <c r="K34" s="202">
        <f t="shared" si="44"/>
        <v>0</v>
      </c>
      <c r="L34" s="202">
        <f t="shared" si="45"/>
        <v>0</v>
      </c>
      <c r="M34" s="202">
        <v>0</v>
      </c>
      <c r="N34" s="202">
        <v>0</v>
      </c>
      <c r="O34" s="202">
        <v>0</v>
      </c>
      <c r="P34" s="930"/>
      <c r="Q34" s="202">
        <f t="shared" si="49"/>
        <v>2590</v>
      </c>
      <c r="R34" s="202">
        <f>'10. План 2014-2020'!F67</f>
        <v>2590</v>
      </c>
      <c r="S34" s="202">
        <f>'10. План 2014-2020'!G42</f>
        <v>0</v>
      </c>
      <c r="T34" s="202">
        <f>'10. План 2014-2020'!H42</f>
        <v>0</v>
      </c>
      <c r="U34" s="202">
        <f>'10. План 2014-2020'!I42</f>
        <v>0</v>
      </c>
      <c r="V34" s="928"/>
      <c r="W34" s="927"/>
    </row>
    <row r="35" spans="1:23" ht="52.5" customHeight="1" x14ac:dyDescent="0.25">
      <c r="A35" s="947" t="str">
        <f>'10. План 2014-2020'!A87</f>
        <v>1.2.</v>
      </c>
      <c r="B35" s="936" t="str">
        <f>'10. План 2014-2020'!B87</f>
        <v>Задача 1.2. Развитие архитектуры электронного правительства</v>
      </c>
      <c r="C35" s="934"/>
      <c r="D35" s="341" t="s">
        <v>23</v>
      </c>
      <c r="E35" s="342">
        <f>SUM(E36:E38)</f>
        <v>173288.90000000002</v>
      </c>
      <c r="F35" s="342">
        <f>SUM(F36:F38)</f>
        <v>173288.90000000002</v>
      </c>
      <c r="G35" s="342">
        <f>SUM(G36:G38)</f>
        <v>0</v>
      </c>
      <c r="H35" s="342">
        <f>SUM(H36:H38)</f>
        <v>0</v>
      </c>
      <c r="I35" s="342">
        <f>SUM(I36:I38)</f>
        <v>0</v>
      </c>
      <c r="J35" s="926"/>
      <c r="K35" s="342">
        <f>SUM(K36:K38)</f>
        <v>1339.9999999999854</v>
      </c>
      <c r="L35" s="342">
        <f>SUM(L36:L38)</f>
        <v>1339.9999999999854</v>
      </c>
      <c r="M35" s="342">
        <f>SUM(M36:M38)</f>
        <v>0</v>
      </c>
      <c r="N35" s="342">
        <f>SUM(N36:N38)</f>
        <v>0</v>
      </c>
      <c r="O35" s="342">
        <f>SUM(O36:O38)</f>
        <v>0</v>
      </c>
      <c r="P35" s="930"/>
      <c r="Q35" s="342">
        <f>SUM(Q36:Q38)</f>
        <v>174628.9</v>
      </c>
      <c r="R35" s="176">
        <f>SUM(R36:R38)</f>
        <v>174628.9</v>
      </c>
      <c r="S35" s="220">
        <f>SUM(S36:S38)</f>
        <v>0</v>
      </c>
      <c r="T35" s="220">
        <f>SUM(T36:T38)</f>
        <v>0</v>
      </c>
      <c r="U35" s="220">
        <f>SUM(U36:U38)</f>
        <v>0</v>
      </c>
      <c r="V35" s="926"/>
      <c r="W35" s="955" t="s">
        <v>393</v>
      </c>
    </row>
    <row r="36" spans="1:23" x14ac:dyDescent="0.25">
      <c r="A36" s="947"/>
      <c r="B36" s="937"/>
      <c r="C36" s="934"/>
      <c r="D36" s="341">
        <v>2016</v>
      </c>
      <c r="E36" s="342">
        <f>F36+G36+H36+I36</f>
        <v>53780.4</v>
      </c>
      <c r="F36" s="342">
        <v>53780.4</v>
      </c>
      <c r="G36" s="342">
        <v>0</v>
      </c>
      <c r="H36" s="342">
        <v>0</v>
      </c>
      <c r="I36" s="342">
        <v>0</v>
      </c>
      <c r="J36" s="927"/>
      <c r="K36" s="342">
        <f t="shared" ref="K36:K38" si="51">L36+M36+N36+O36</f>
        <v>6955.1999999999971</v>
      </c>
      <c r="L36" s="342">
        <f t="shared" ref="L36:L38" si="52">R36-F36</f>
        <v>6955.1999999999971</v>
      </c>
      <c r="M36" s="342">
        <f t="shared" ref="M36" si="53">S36-G36</f>
        <v>0</v>
      </c>
      <c r="N36" s="342">
        <f t="shared" ref="N36" si="54">T36-H36</f>
        <v>0</v>
      </c>
      <c r="O36" s="342">
        <f t="shared" ref="O36" si="55">U36-I36</f>
        <v>0</v>
      </c>
      <c r="P36" s="930"/>
      <c r="Q36" s="342">
        <f t="shared" ref="Q36:Q38" si="56">R36+S36+T36+U36</f>
        <v>60735.6</v>
      </c>
      <c r="R36" s="176">
        <f>'10. План 2014-2020'!F90</f>
        <v>60735.6</v>
      </c>
      <c r="S36" s="176">
        <f>'10. План 2014-2020'!G44</f>
        <v>0</v>
      </c>
      <c r="T36" s="176">
        <f>'10. План 2014-2020'!H44</f>
        <v>0</v>
      </c>
      <c r="U36" s="176">
        <f>'10. План 2014-2020'!I44</f>
        <v>0</v>
      </c>
      <c r="V36" s="927"/>
      <c r="W36" s="956"/>
    </row>
    <row r="37" spans="1:23" x14ac:dyDescent="0.25">
      <c r="A37" s="947"/>
      <c r="B37" s="937"/>
      <c r="C37" s="934"/>
      <c r="D37" s="341">
        <v>2017</v>
      </c>
      <c r="E37" s="342">
        <f t="shared" ref="E37:E38" si="57">F37+G37+H37+I37</f>
        <v>52848.4</v>
      </c>
      <c r="F37" s="342">
        <v>52848.4</v>
      </c>
      <c r="G37" s="342">
        <v>0</v>
      </c>
      <c r="H37" s="342">
        <v>0</v>
      </c>
      <c r="I37" s="342">
        <v>0</v>
      </c>
      <c r="J37" s="927"/>
      <c r="K37" s="342">
        <f t="shared" si="51"/>
        <v>4972.5</v>
      </c>
      <c r="L37" s="342">
        <f t="shared" si="52"/>
        <v>4972.5</v>
      </c>
      <c r="M37" s="342">
        <v>0</v>
      </c>
      <c r="N37" s="342">
        <v>0</v>
      </c>
      <c r="O37" s="342">
        <v>0</v>
      </c>
      <c r="P37" s="930"/>
      <c r="Q37" s="342">
        <f t="shared" si="56"/>
        <v>57820.9</v>
      </c>
      <c r="R37" s="202">
        <f>'10. План 2014-2020'!F91</f>
        <v>57820.9</v>
      </c>
      <c r="S37" s="176">
        <f>'10. План 2014-2020'!G45</f>
        <v>0</v>
      </c>
      <c r="T37" s="176">
        <f>'10. План 2014-2020'!H45</f>
        <v>0</v>
      </c>
      <c r="U37" s="176">
        <f>'10. План 2014-2020'!I45</f>
        <v>0</v>
      </c>
      <c r="V37" s="927"/>
      <c r="W37" s="956"/>
    </row>
    <row r="38" spans="1:23" ht="21" customHeight="1" x14ac:dyDescent="0.25">
      <c r="A38" s="947"/>
      <c r="B38" s="938"/>
      <c r="C38" s="934"/>
      <c r="D38" s="341">
        <v>2018</v>
      </c>
      <c r="E38" s="342">
        <f t="shared" si="57"/>
        <v>66660.100000000006</v>
      </c>
      <c r="F38" s="342">
        <v>66660.100000000006</v>
      </c>
      <c r="G38" s="342">
        <v>0</v>
      </c>
      <c r="H38" s="342">
        <v>0</v>
      </c>
      <c r="I38" s="342">
        <v>0</v>
      </c>
      <c r="J38" s="928"/>
      <c r="K38" s="342">
        <f t="shared" si="51"/>
        <v>-10587.700000000012</v>
      </c>
      <c r="L38" s="342">
        <f t="shared" si="52"/>
        <v>-10587.700000000012</v>
      </c>
      <c r="M38" s="342">
        <v>0</v>
      </c>
      <c r="N38" s="342">
        <v>0</v>
      </c>
      <c r="O38" s="342">
        <v>0</v>
      </c>
      <c r="P38" s="930"/>
      <c r="Q38" s="342">
        <f t="shared" si="56"/>
        <v>56072.399999999994</v>
      </c>
      <c r="R38" s="202">
        <f>'10. План 2014-2020'!F92</f>
        <v>56072.399999999994</v>
      </c>
      <c r="S38" s="176">
        <f>'10. План 2014-2020'!G46</f>
        <v>0</v>
      </c>
      <c r="T38" s="176">
        <f>'10. План 2014-2020'!H46</f>
        <v>0</v>
      </c>
      <c r="U38" s="176">
        <f>'10. План 2014-2020'!I46</f>
        <v>0</v>
      </c>
      <c r="V38" s="928"/>
      <c r="W38" s="956"/>
    </row>
    <row r="39" spans="1:23" ht="69" customHeight="1" x14ac:dyDescent="0.25">
      <c r="A39" s="929" t="str">
        <f>'10. План 2014-2020'!A95</f>
        <v>1.2.1.</v>
      </c>
      <c r="B39" s="924" t="str">
        <f>'10. План 2014-2020'!B95</f>
        <v xml:space="preserve">Основное мероприятие 3. Развитие инфокоммуникационных компонентов электронного правительства </v>
      </c>
      <c r="C39" s="934" t="s">
        <v>345</v>
      </c>
      <c r="D39" s="180" t="s">
        <v>23</v>
      </c>
      <c r="E39" s="181">
        <f>SUM(E40:E42)</f>
        <v>173288.90000000002</v>
      </c>
      <c r="F39" s="181">
        <f>SUM(F40:F42)</f>
        <v>173288.90000000002</v>
      </c>
      <c r="G39" s="220">
        <f>SUM(G40:G42)</f>
        <v>0</v>
      </c>
      <c r="H39" s="220">
        <f>SUM(H40:H42)</f>
        <v>0</v>
      </c>
      <c r="I39" s="220">
        <f>SUM(I40:I42)</f>
        <v>0</v>
      </c>
      <c r="J39" s="926"/>
      <c r="K39" s="181">
        <f>SUM(K40:K42)</f>
        <v>1339.9999999999854</v>
      </c>
      <c r="L39" s="181">
        <f>SUM(L40:L42)</f>
        <v>1339.9999999999854</v>
      </c>
      <c r="M39" s="181">
        <f t="shared" ref="M39:O39" si="58">SUM(M40:M42)</f>
        <v>0</v>
      </c>
      <c r="N39" s="181">
        <f t="shared" si="58"/>
        <v>0</v>
      </c>
      <c r="O39" s="181">
        <f t="shared" si="58"/>
        <v>0</v>
      </c>
      <c r="P39" s="930"/>
      <c r="Q39" s="181">
        <f>SUM(Q40:Q42)</f>
        <v>174628.9</v>
      </c>
      <c r="R39" s="181">
        <f>SUM(R40:R42)</f>
        <v>174628.9</v>
      </c>
      <c r="S39" s="220">
        <f>SUM(S40:S42)</f>
        <v>0</v>
      </c>
      <c r="T39" s="220">
        <f>SUM(T40:T42)</f>
        <v>0</v>
      </c>
      <c r="U39" s="220">
        <f>SUM(U40:U42)</f>
        <v>0</v>
      </c>
      <c r="V39" s="926" t="str">
        <f>'10. План 2014-2020'!J95</f>
        <v>Доля населения, удовлетворённая информационной открытостью деятельности исполнительных органов государственной власти Мурманской области
Доступность государственных информационных систем, включенных в информационно-вычислительную сеть исполнительных органов государственной власти Мурманской области</v>
      </c>
      <c r="W39" s="955" t="s">
        <v>393</v>
      </c>
    </row>
    <row r="40" spans="1:23" x14ac:dyDescent="0.25">
      <c r="A40" s="929"/>
      <c r="B40" s="925"/>
      <c r="C40" s="934"/>
      <c r="D40" s="180">
        <v>2016</v>
      </c>
      <c r="E40" s="181">
        <f>F40+G40+H40+I40</f>
        <v>53780.4</v>
      </c>
      <c r="F40" s="181">
        <v>53780.4</v>
      </c>
      <c r="G40" s="181">
        <f t="shared" ref="G40:I42" si="59">G44+G48+G56+G60+G64+G68+G72+G76</f>
        <v>0</v>
      </c>
      <c r="H40" s="181">
        <f t="shared" si="59"/>
        <v>0</v>
      </c>
      <c r="I40" s="181">
        <f t="shared" si="59"/>
        <v>0</v>
      </c>
      <c r="J40" s="927"/>
      <c r="K40" s="181">
        <f>L40+M40+N40+O40</f>
        <v>6955.1999999999971</v>
      </c>
      <c r="L40" s="181">
        <f>R40-F40</f>
        <v>6955.1999999999971</v>
      </c>
      <c r="M40" s="181">
        <f t="shared" ref="M40" si="60">S40-G40</f>
        <v>0</v>
      </c>
      <c r="N40" s="181">
        <f t="shared" ref="N40" si="61">T40-H40</f>
        <v>0</v>
      </c>
      <c r="O40" s="181">
        <f t="shared" ref="O40" si="62">U40-I40</f>
        <v>0</v>
      </c>
      <c r="P40" s="930"/>
      <c r="Q40" s="181">
        <f>R40+S40+T40+U40</f>
        <v>60735.6</v>
      </c>
      <c r="R40" s="181">
        <f>'10. План 2014-2020'!F98</f>
        <v>60735.6</v>
      </c>
      <c r="S40" s="181">
        <f>S44+S48+S56+S60+S64+S68+S72+S76</f>
        <v>0</v>
      </c>
      <c r="T40" s="181">
        <f>T44+T48+T56+T60+T64+T68+T72+T76</f>
        <v>0</v>
      </c>
      <c r="U40" s="181">
        <f>U44+U48+U56+U60+U64+U68+U72+U76</f>
        <v>0</v>
      </c>
      <c r="V40" s="927"/>
      <c r="W40" s="956"/>
    </row>
    <row r="41" spans="1:23" x14ac:dyDescent="0.25">
      <c r="A41" s="929"/>
      <c r="B41" s="925"/>
      <c r="C41" s="934"/>
      <c r="D41" s="180">
        <v>2017</v>
      </c>
      <c r="E41" s="181">
        <f t="shared" ref="E41:E42" si="63">F41+G41+H41+I41</f>
        <v>52848.4</v>
      </c>
      <c r="F41" s="181">
        <v>52848.4</v>
      </c>
      <c r="G41" s="181">
        <f t="shared" si="59"/>
        <v>0</v>
      </c>
      <c r="H41" s="181">
        <f t="shared" si="59"/>
        <v>0</v>
      </c>
      <c r="I41" s="181">
        <f t="shared" si="59"/>
        <v>0</v>
      </c>
      <c r="J41" s="927"/>
      <c r="K41" s="181">
        <f t="shared" ref="K41:K42" si="64">L41+M41+N41+O41</f>
        <v>4972.5</v>
      </c>
      <c r="L41" s="181">
        <f t="shared" ref="L41:L42" si="65">R41-F41</f>
        <v>4972.5</v>
      </c>
      <c r="M41" s="181">
        <v>0</v>
      </c>
      <c r="N41" s="181">
        <v>0</v>
      </c>
      <c r="O41" s="181">
        <v>0</v>
      </c>
      <c r="P41" s="930"/>
      <c r="Q41" s="181">
        <f t="shared" ref="Q41:Q42" si="66">R41+S41+T41+U41</f>
        <v>57820.9</v>
      </c>
      <c r="R41" s="202">
        <f>'10. План 2014-2020'!F99</f>
        <v>57820.9</v>
      </c>
      <c r="S41" s="181"/>
      <c r="T41" s="181"/>
      <c r="U41" s="181"/>
      <c r="V41" s="927"/>
      <c r="W41" s="956"/>
    </row>
    <row r="42" spans="1:23" ht="21" customHeight="1" x14ac:dyDescent="0.25">
      <c r="A42" s="929"/>
      <c r="B42" s="935"/>
      <c r="C42" s="934"/>
      <c r="D42" s="180">
        <v>2018</v>
      </c>
      <c r="E42" s="181">
        <f t="shared" si="63"/>
        <v>66660.100000000006</v>
      </c>
      <c r="F42" s="181">
        <v>66660.100000000006</v>
      </c>
      <c r="G42" s="181">
        <f t="shared" si="59"/>
        <v>0</v>
      </c>
      <c r="H42" s="181">
        <f t="shared" si="59"/>
        <v>0</v>
      </c>
      <c r="I42" s="181">
        <f t="shared" si="59"/>
        <v>0</v>
      </c>
      <c r="J42" s="928"/>
      <c r="K42" s="181">
        <f t="shared" si="64"/>
        <v>-10587.700000000012</v>
      </c>
      <c r="L42" s="181">
        <f t="shared" si="65"/>
        <v>-10587.700000000012</v>
      </c>
      <c r="M42" s="181">
        <v>0</v>
      </c>
      <c r="N42" s="181">
        <v>0</v>
      </c>
      <c r="O42" s="181">
        <v>0</v>
      </c>
      <c r="P42" s="930"/>
      <c r="Q42" s="181">
        <f t="shared" si="66"/>
        <v>56072.399999999994</v>
      </c>
      <c r="R42" s="202">
        <f>'10. План 2014-2020'!F100</f>
        <v>56072.399999999994</v>
      </c>
      <c r="S42" s="181"/>
      <c r="T42" s="181"/>
      <c r="U42" s="181"/>
      <c r="V42" s="928"/>
      <c r="W42" s="956"/>
    </row>
    <row r="43" spans="1:23" ht="74.25" customHeight="1" x14ac:dyDescent="0.25">
      <c r="A43" s="929" t="str">
        <f>'10. План 2014-2020'!A103</f>
        <v>1.2.1.1.</v>
      </c>
      <c r="B43" s="924" t="str">
        <f>'10. План 2014-2020'!B103</f>
        <v>Развитие и сопровождение системы официальных интернет-ресурсов исполнительных органов государственной власти  Мурманской области</v>
      </c>
      <c r="C43" s="934" t="s">
        <v>345</v>
      </c>
      <c r="D43" s="170" t="s">
        <v>23</v>
      </c>
      <c r="E43" s="171">
        <f>SUM(E44:E46)</f>
        <v>4650</v>
      </c>
      <c r="F43" s="227">
        <f>SUM(F44:F46)</f>
        <v>4650</v>
      </c>
      <c r="G43" s="227">
        <f>SUM(G44:G46)</f>
        <v>0</v>
      </c>
      <c r="H43" s="227">
        <f>SUM(H44:H46)</f>
        <v>0</v>
      </c>
      <c r="I43" s="227">
        <f>SUM(I44:I46)</f>
        <v>0</v>
      </c>
      <c r="J43" s="926"/>
      <c r="K43" s="160">
        <f>SUM(K44:K46)</f>
        <v>-904.40000000000009</v>
      </c>
      <c r="L43" s="227">
        <f>SUM(L44:L46)</f>
        <v>-904.40000000000009</v>
      </c>
      <c r="M43" s="227">
        <f>SUM(M44:M46)</f>
        <v>0</v>
      </c>
      <c r="N43" s="227">
        <f>SUM(N44:N46)</f>
        <v>0</v>
      </c>
      <c r="O43" s="227">
        <f>SUM(O44:O46)</f>
        <v>0</v>
      </c>
      <c r="P43" s="930"/>
      <c r="Q43" s="171">
        <f>SUM(Q44:Q46)</f>
        <v>3745.6</v>
      </c>
      <c r="R43" s="227">
        <f>SUM(R44:R46)</f>
        <v>3745.6</v>
      </c>
      <c r="S43" s="227">
        <f>SUM(S44:S46)</f>
        <v>0</v>
      </c>
      <c r="T43" s="227">
        <f>SUM(T44:T46)</f>
        <v>0</v>
      </c>
      <c r="U43" s="227">
        <f>SUM(U44:U46)</f>
        <v>0</v>
      </c>
      <c r="V43" s="926" t="str">
        <f>'10. План 2014-2020'!J103</f>
        <v>техническая поддержка и сопровождение системы официальных интернет-ресурсов ИОГВ Мурманской области, формирования централизованной системы управления контентом официальных и тематических интернет-ресурсов, ежегодное продление лицензии системы управления контентом, доработка системы в соответствие с требованиями федерального законодательства, внедрение интернет-сервисов повышающих открытость ИОГВ</v>
      </c>
      <c r="W43" s="955" t="s">
        <v>466</v>
      </c>
    </row>
    <row r="44" spans="1:23" ht="30" customHeight="1" x14ac:dyDescent="0.25">
      <c r="A44" s="929"/>
      <c r="B44" s="925"/>
      <c r="C44" s="934"/>
      <c r="D44" s="170">
        <v>2016</v>
      </c>
      <c r="E44" s="171">
        <f>F44+G44+H44+I44</f>
        <v>1350</v>
      </c>
      <c r="F44" s="171">
        <v>1350</v>
      </c>
      <c r="G44" s="160">
        <v>0</v>
      </c>
      <c r="H44" s="160">
        <v>0</v>
      </c>
      <c r="I44" s="160">
        <v>0</v>
      </c>
      <c r="J44" s="927"/>
      <c r="K44" s="160">
        <f>L44+M44+N44+O44</f>
        <v>-47.400000000000091</v>
      </c>
      <c r="L44" s="171">
        <f>R44-F44</f>
        <v>-47.400000000000091</v>
      </c>
      <c r="M44" s="171">
        <f t="shared" ref="M44" si="67">S44-G44</f>
        <v>0</v>
      </c>
      <c r="N44" s="171">
        <f t="shared" ref="N44" si="68">T44-H44</f>
        <v>0</v>
      </c>
      <c r="O44" s="171">
        <f t="shared" ref="O44" si="69">U44-I44</f>
        <v>0</v>
      </c>
      <c r="P44" s="930"/>
      <c r="Q44" s="171">
        <f>R44+S44+T44+U44</f>
        <v>1302.5999999999999</v>
      </c>
      <c r="R44" s="171">
        <f>'10. План 2014-2020'!F106</f>
        <v>1302.5999999999999</v>
      </c>
      <c r="S44" s="181">
        <f>'10. План 2014-2020'!G106</f>
        <v>0</v>
      </c>
      <c r="T44" s="181">
        <f>'10. План 2014-2020'!H106</f>
        <v>0</v>
      </c>
      <c r="U44" s="181">
        <f>'10. План 2014-2020'!I106</f>
        <v>0</v>
      </c>
      <c r="V44" s="927"/>
      <c r="W44" s="956"/>
    </row>
    <row r="45" spans="1:23" ht="29.25" customHeight="1" x14ac:dyDescent="0.25">
      <c r="A45" s="929"/>
      <c r="B45" s="925"/>
      <c r="C45" s="934"/>
      <c r="D45" s="170">
        <v>2017</v>
      </c>
      <c r="E45" s="171">
        <f t="shared" ref="E45:E46" si="70">F45+G45+H45+I45</f>
        <v>1500</v>
      </c>
      <c r="F45" s="171">
        <v>1500</v>
      </c>
      <c r="G45" s="160">
        <v>0</v>
      </c>
      <c r="H45" s="160">
        <v>0</v>
      </c>
      <c r="I45" s="160">
        <v>0</v>
      </c>
      <c r="J45" s="927"/>
      <c r="K45" s="160">
        <f t="shared" ref="K45:K46" si="71">L45+M45+N45+O45</f>
        <v>-257</v>
      </c>
      <c r="L45" s="171">
        <f t="shared" ref="L45:L46" si="72">R45-F45</f>
        <v>-257</v>
      </c>
      <c r="M45" s="171">
        <v>0</v>
      </c>
      <c r="N45" s="171">
        <v>0</v>
      </c>
      <c r="O45" s="171">
        <v>0</v>
      </c>
      <c r="P45" s="930"/>
      <c r="Q45" s="171">
        <f t="shared" ref="Q45:Q46" si="73">R45+S45+T45+U45</f>
        <v>1243</v>
      </c>
      <c r="R45" s="181">
        <f>'10. План 2014-2020'!F107</f>
        <v>1243</v>
      </c>
      <c r="S45" s="181">
        <f>'10. План 2014-2020'!G107</f>
        <v>0</v>
      </c>
      <c r="T45" s="181">
        <f>'10. План 2014-2020'!H107</f>
        <v>0</v>
      </c>
      <c r="U45" s="181">
        <f>'10. План 2014-2020'!I107</f>
        <v>0</v>
      </c>
      <c r="V45" s="927"/>
      <c r="W45" s="956"/>
    </row>
    <row r="46" spans="1:23" ht="50.25" customHeight="1" x14ac:dyDescent="0.25">
      <c r="A46" s="929"/>
      <c r="B46" s="935"/>
      <c r="C46" s="934"/>
      <c r="D46" s="170">
        <v>2018</v>
      </c>
      <c r="E46" s="171">
        <f t="shared" si="70"/>
        <v>1800</v>
      </c>
      <c r="F46" s="171">
        <v>1800</v>
      </c>
      <c r="G46" s="160">
        <v>0</v>
      </c>
      <c r="H46" s="160">
        <v>0</v>
      </c>
      <c r="I46" s="160">
        <v>0</v>
      </c>
      <c r="J46" s="928"/>
      <c r="K46" s="160">
        <f t="shared" si="71"/>
        <v>-600</v>
      </c>
      <c r="L46" s="171">
        <f t="shared" si="72"/>
        <v>-600</v>
      </c>
      <c r="M46" s="171">
        <v>0</v>
      </c>
      <c r="N46" s="171">
        <v>0</v>
      </c>
      <c r="O46" s="171">
        <v>0</v>
      </c>
      <c r="P46" s="930"/>
      <c r="Q46" s="171">
        <f t="shared" si="73"/>
        <v>1200</v>
      </c>
      <c r="R46" s="181">
        <f>'10. План 2014-2020'!F108</f>
        <v>1200</v>
      </c>
      <c r="S46" s="181">
        <f>'10. План 2014-2020'!G108</f>
        <v>0</v>
      </c>
      <c r="T46" s="181">
        <f>'10. План 2014-2020'!H108</f>
        <v>0</v>
      </c>
      <c r="U46" s="181">
        <f>'10. План 2014-2020'!I108</f>
        <v>0</v>
      </c>
      <c r="V46" s="928"/>
      <c r="W46" s="956"/>
    </row>
    <row r="47" spans="1:23" ht="69" customHeight="1" x14ac:dyDescent="0.25">
      <c r="A47" s="929" t="str">
        <f>'10. План 2014-2020'!A111</f>
        <v>1.2.1.2.</v>
      </c>
      <c r="B47" s="924" t="str">
        <f>'10. План 2014-2020'!B111</f>
        <v>Предоставление доступа исполнительным органам государственной власти Мурманской области к справочно-правовой и статистической информации</v>
      </c>
      <c r="C47" s="951" t="s">
        <v>330</v>
      </c>
      <c r="D47" s="201" t="s">
        <v>23</v>
      </c>
      <c r="E47" s="202">
        <f>SUM(E48:E50)</f>
        <v>7300</v>
      </c>
      <c r="F47" s="202">
        <f>SUM(F48:F50)</f>
        <v>7300</v>
      </c>
      <c r="G47" s="202">
        <f>SUM(G48:G50)</f>
        <v>0</v>
      </c>
      <c r="H47" s="202">
        <f>SUM(H48:H50)</f>
        <v>0</v>
      </c>
      <c r="I47" s="202">
        <f>SUM(I48:I50)</f>
        <v>0</v>
      </c>
      <c r="J47" s="926"/>
      <c r="K47" s="202">
        <f>SUM(K48:K50)</f>
        <v>135.09999999999991</v>
      </c>
      <c r="L47" s="202">
        <f t="shared" ref="L47:O47" si="74">SUM(L48:L50)</f>
        <v>135.09999999999991</v>
      </c>
      <c r="M47" s="202">
        <f t="shared" si="74"/>
        <v>0</v>
      </c>
      <c r="N47" s="202">
        <f t="shared" si="74"/>
        <v>0</v>
      </c>
      <c r="O47" s="202">
        <f t="shared" si="74"/>
        <v>0</v>
      </c>
      <c r="P47" s="930"/>
      <c r="Q47" s="202">
        <f>SUM(Q48:Q50)</f>
        <v>7435.1</v>
      </c>
      <c r="R47" s="202">
        <f t="shared" ref="R47:U47" si="75">SUM(R48:R50)</f>
        <v>7435.1</v>
      </c>
      <c r="S47" s="202">
        <f t="shared" si="75"/>
        <v>0</v>
      </c>
      <c r="T47" s="202">
        <f t="shared" si="75"/>
        <v>0</v>
      </c>
      <c r="U47" s="202">
        <f t="shared" si="75"/>
        <v>0</v>
      </c>
      <c r="V47" s="926" t="str">
        <f>'10. План 2014-2020'!J111</f>
        <v>обеспечение ИОГВ Мурманской области ежедневно обновляемыми базами справочно-правовой информации с использованием экземпляров справочно-правовой системы, обеспечение ИОГВ платными информационно-статистическими материалами, характеризующими социально-экономическое положение Мурманской области</v>
      </c>
      <c r="W47" s="926" t="s">
        <v>680</v>
      </c>
    </row>
    <row r="48" spans="1:23" x14ac:dyDescent="0.25">
      <c r="A48" s="929"/>
      <c r="B48" s="925"/>
      <c r="C48" s="951"/>
      <c r="D48" s="201">
        <v>2016</v>
      </c>
      <c r="E48" s="202">
        <f>F48+G48+H48+I48</f>
        <v>2300</v>
      </c>
      <c r="F48" s="202">
        <v>2300</v>
      </c>
      <c r="G48" s="202">
        <v>0</v>
      </c>
      <c r="H48" s="202">
        <v>0</v>
      </c>
      <c r="I48" s="202">
        <v>0</v>
      </c>
      <c r="J48" s="927"/>
      <c r="K48" s="202">
        <f>L48+M48+N48+O48</f>
        <v>70</v>
      </c>
      <c r="L48" s="202">
        <f>R48-F48</f>
        <v>70</v>
      </c>
      <c r="M48" s="202">
        <f t="shared" ref="M48" si="76">S48-G48</f>
        <v>0</v>
      </c>
      <c r="N48" s="202">
        <f t="shared" ref="N48" si="77">T48-H48</f>
        <v>0</v>
      </c>
      <c r="O48" s="202">
        <f t="shared" ref="O48" si="78">U48-I48</f>
        <v>0</v>
      </c>
      <c r="P48" s="930"/>
      <c r="Q48" s="202">
        <f>R48+S48+T48+U48</f>
        <v>2370</v>
      </c>
      <c r="R48" s="202">
        <f>'10. План 2014-2020'!F114</f>
        <v>2370</v>
      </c>
      <c r="S48" s="202"/>
      <c r="T48" s="202"/>
      <c r="U48" s="202"/>
      <c r="V48" s="927"/>
      <c r="W48" s="927"/>
    </row>
    <row r="49" spans="1:23" ht="54.75" customHeight="1" x14ac:dyDescent="0.25">
      <c r="A49" s="929"/>
      <c r="B49" s="925"/>
      <c r="C49" s="951"/>
      <c r="D49" s="201">
        <v>2017</v>
      </c>
      <c r="E49" s="202">
        <f t="shared" ref="E49:E50" si="79">F49+G49+H49+I49</f>
        <v>2100</v>
      </c>
      <c r="F49" s="202">
        <v>2100</v>
      </c>
      <c r="G49" s="202">
        <v>0</v>
      </c>
      <c r="H49" s="202">
        <v>0</v>
      </c>
      <c r="I49" s="202">
        <v>0</v>
      </c>
      <c r="J49" s="927"/>
      <c r="K49" s="202">
        <f t="shared" ref="K49:K50" si="80">L49+M49+N49+O49</f>
        <v>450</v>
      </c>
      <c r="L49" s="202">
        <f t="shared" ref="L49:L50" si="81">R49-F49</f>
        <v>450</v>
      </c>
      <c r="M49" s="202">
        <v>0</v>
      </c>
      <c r="N49" s="202">
        <v>0</v>
      </c>
      <c r="O49" s="202">
        <v>0</v>
      </c>
      <c r="P49" s="930"/>
      <c r="Q49" s="202">
        <f t="shared" ref="Q49:Q50" si="82">R49+S49+T49+U49</f>
        <v>2550</v>
      </c>
      <c r="R49" s="202">
        <f>'10. План 2014-2020'!F115</f>
        <v>2550</v>
      </c>
      <c r="S49" s="202"/>
      <c r="T49" s="202"/>
      <c r="U49" s="202"/>
      <c r="V49" s="927"/>
      <c r="W49" s="927"/>
    </row>
    <row r="50" spans="1:23" ht="75.75" customHeight="1" x14ac:dyDescent="0.25">
      <c r="A50" s="929"/>
      <c r="B50" s="935"/>
      <c r="C50" s="951"/>
      <c r="D50" s="201">
        <v>2018</v>
      </c>
      <c r="E50" s="202">
        <f t="shared" si="79"/>
        <v>2900</v>
      </c>
      <c r="F50" s="202">
        <v>2900</v>
      </c>
      <c r="G50" s="202">
        <v>0</v>
      </c>
      <c r="H50" s="202">
        <v>0</v>
      </c>
      <c r="I50" s="202">
        <v>0</v>
      </c>
      <c r="J50" s="928"/>
      <c r="K50" s="202">
        <f t="shared" si="80"/>
        <v>-384.90000000000009</v>
      </c>
      <c r="L50" s="202">
        <f t="shared" si="81"/>
        <v>-384.90000000000009</v>
      </c>
      <c r="M50" s="202">
        <v>0</v>
      </c>
      <c r="N50" s="202">
        <v>0</v>
      </c>
      <c r="O50" s="202">
        <v>0</v>
      </c>
      <c r="P50" s="930"/>
      <c r="Q50" s="202">
        <f t="shared" si="82"/>
        <v>2515.1</v>
      </c>
      <c r="R50" s="202">
        <f>'10. План 2014-2020'!F116</f>
        <v>2515.1</v>
      </c>
      <c r="S50" s="202"/>
      <c r="T50" s="202"/>
      <c r="U50" s="202"/>
      <c r="V50" s="928"/>
      <c r="W50" s="927"/>
    </row>
    <row r="51" spans="1:23" ht="69" customHeight="1" x14ac:dyDescent="0.25">
      <c r="A51" s="929" t="str">
        <f>'10. План 2014-2020'!A119</f>
        <v>1.2.1.3.</v>
      </c>
      <c r="B51" s="924" t="str">
        <f>'10. План 2014-2020'!B119</f>
        <v>Перевод государственных и муниципальных услуг в электронный вид, включая развитие системы межведомственного электронного взаимодействия для обмена сведениями</v>
      </c>
      <c r="C51" s="934" t="s">
        <v>345</v>
      </c>
      <c r="D51" s="222" t="s">
        <v>23</v>
      </c>
      <c r="E51" s="223">
        <f>SUM(E52:E54)</f>
        <v>78555.600000000006</v>
      </c>
      <c r="F51" s="227">
        <f>SUM(F52:F54)</f>
        <v>78555.600000000006</v>
      </c>
      <c r="G51" s="227">
        <f>SUM(G52:G54)</f>
        <v>0</v>
      </c>
      <c r="H51" s="227">
        <f>SUM(H52:H54)</f>
        <v>0</v>
      </c>
      <c r="I51" s="227">
        <f>SUM(I52:I54)</f>
        <v>0</v>
      </c>
      <c r="J51" s="926"/>
      <c r="K51" s="223">
        <f>SUM(K52:K54)</f>
        <v>-16092.099999999999</v>
      </c>
      <c r="L51" s="227">
        <f>SUM(L52:L54)</f>
        <v>-16092.099999999999</v>
      </c>
      <c r="M51" s="227">
        <f>SUM(M52:M54)</f>
        <v>0</v>
      </c>
      <c r="N51" s="227">
        <f>SUM(N52:N54)</f>
        <v>0</v>
      </c>
      <c r="O51" s="227">
        <f>SUM(O52:O54)</f>
        <v>0</v>
      </c>
      <c r="P51" s="930"/>
      <c r="Q51" s="223">
        <f>SUM(Q52:Q54)</f>
        <v>62463.5</v>
      </c>
      <c r="R51" s="227">
        <f>SUM(R52:R54)</f>
        <v>62463.5</v>
      </c>
      <c r="S51" s="227">
        <f>SUM(S52:S54)</f>
        <v>0</v>
      </c>
      <c r="T51" s="227">
        <f>SUM(T52:T54)</f>
        <v>0</v>
      </c>
      <c r="U51" s="227">
        <f>SUM(U52:U54)</f>
        <v>0</v>
      </c>
      <c r="V51" s="926" t="str">
        <f>'10. План 2014-2020'!J119</f>
        <v>перевод государственных услуг в электронный вид, модернизация базовых информационых ресурсов, обеспечивающих межведомственое взаимодействие</v>
      </c>
      <c r="W51" s="926" t="s">
        <v>465</v>
      </c>
    </row>
    <row r="52" spans="1:23" x14ac:dyDescent="0.25">
      <c r="A52" s="929"/>
      <c r="B52" s="925"/>
      <c r="C52" s="934"/>
      <c r="D52" s="222">
        <v>2016</v>
      </c>
      <c r="E52" s="223">
        <f>F52+G52+H52+I52</f>
        <v>23050.3</v>
      </c>
      <c r="F52" s="223">
        <v>23050.3</v>
      </c>
      <c r="G52" s="223">
        <v>0</v>
      </c>
      <c r="H52" s="223">
        <v>0</v>
      </c>
      <c r="I52" s="223">
        <v>0</v>
      </c>
      <c r="J52" s="927"/>
      <c r="K52" s="223">
        <f>L52+M52+N52+O52</f>
        <v>-1152.5</v>
      </c>
      <c r="L52" s="223">
        <f>R52-F52</f>
        <v>-1152.5</v>
      </c>
      <c r="M52" s="223">
        <f t="shared" ref="M52" si="83">S52-G52</f>
        <v>0</v>
      </c>
      <c r="N52" s="223">
        <f t="shared" ref="N52" si="84">T52-H52</f>
        <v>0</v>
      </c>
      <c r="O52" s="223">
        <f t="shared" ref="O52" si="85">U52-I52</f>
        <v>0</v>
      </c>
      <c r="P52" s="930"/>
      <c r="Q52" s="223">
        <f>R52+S52+T52+U52</f>
        <v>21897.8</v>
      </c>
      <c r="R52" s="223">
        <f>'10. План 2014-2020'!F122</f>
        <v>21897.8</v>
      </c>
      <c r="S52" s="223">
        <f>'10. План 2014-2020'!G122</f>
        <v>0</v>
      </c>
      <c r="T52" s="223">
        <f>'10. План 2014-2020'!H122</f>
        <v>0</v>
      </c>
      <c r="U52" s="223">
        <f>'10. План 2014-2020'!I122</f>
        <v>0</v>
      </c>
      <c r="V52" s="927"/>
      <c r="W52" s="927"/>
    </row>
    <row r="53" spans="1:23" x14ac:dyDescent="0.25">
      <c r="A53" s="929"/>
      <c r="B53" s="925"/>
      <c r="C53" s="934"/>
      <c r="D53" s="222">
        <v>2017</v>
      </c>
      <c r="E53" s="223">
        <f t="shared" ref="E53:E54" si="86">F53+G53+H53+I53</f>
        <v>21768.3</v>
      </c>
      <c r="F53" s="223">
        <v>21768.3</v>
      </c>
      <c r="G53" s="223">
        <v>0</v>
      </c>
      <c r="H53" s="223">
        <v>0</v>
      </c>
      <c r="I53" s="223">
        <v>0</v>
      </c>
      <c r="J53" s="927"/>
      <c r="K53" s="223">
        <f t="shared" ref="K53:K54" si="87">L53+M53+N53+O53</f>
        <v>-965.39999999999782</v>
      </c>
      <c r="L53" s="223">
        <f t="shared" ref="L53:L54" si="88">R53-F53</f>
        <v>-965.39999999999782</v>
      </c>
      <c r="M53" s="223">
        <v>0</v>
      </c>
      <c r="N53" s="223">
        <v>0</v>
      </c>
      <c r="O53" s="223">
        <v>0</v>
      </c>
      <c r="P53" s="930"/>
      <c r="Q53" s="223">
        <f t="shared" ref="Q53:Q54" si="89">R53+S53+T53+U53</f>
        <v>20802.900000000001</v>
      </c>
      <c r="R53" s="223">
        <f>'10. План 2014-2020'!F123</f>
        <v>20802.900000000001</v>
      </c>
      <c r="S53" s="223">
        <f>'10. План 2014-2020'!G123</f>
        <v>0</v>
      </c>
      <c r="T53" s="223">
        <f>'10. План 2014-2020'!H123</f>
        <v>0</v>
      </c>
      <c r="U53" s="223">
        <f>'10. План 2014-2020'!I123</f>
        <v>0</v>
      </c>
      <c r="V53" s="927"/>
      <c r="W53" s="927"/>
    </row>
    <row r="54" spans="1:23" ht="15.75" customHeight="1" x14ac:dyDescent="0.25">
      <c r="A54" s="929"/>
      <c r="B54" s="935"/>
      <c r="C54" s="934"/>
      <c r="D54" s="222">
        <v>2018</v>
      </c>
      <c r="E54" s="223">
        <f t="shared" si="86"/>
        <v>33737</v>
      </c>
      <c r="F54" s="223">
        <v>33737</v>
      </c>
      <c r="G54" s="223">
        <v>0</v>
      </c>
      <c r="H54" s="223">
        <v>0</v>
      </c>
      <c r="I54" s="223">
        <v>0</v>
      </c>
      <c r="J54" s="928"/>
      <c r="K54" s="223">
        <f t="shared" si="87"/>
        <v>-13974.2</v>
      </c>
      <c r="L54" s="223">
        <f t="shared" si="88"/>
        <v>-13974.2</v>
      </c>
      <c r="M54" s="223">
        <v>0</v>
      </c>
      <c r="N54" s="223">
        <v>0</v>
      </c>
      <c r="O54" s="223">
        <v>0</v>
      </c>
      <c r="P54" s="930"/>
      <c r="Q54" s="223">
        <f t="shared" si="89"/>
        <v>19762.8</v>
      </c>
      <c r="R54" s="223">
        <f>'10. План 2014-2020'!F124</f>
        <v>19762.8</v>
      </c>
      <c r="S54" s="223">
        <f>'10. План 2014-2020'!G124</f>
        <v>0</v>
      </c>
      <c r="T54" s="223">
        <f>'10. План 2014-2020'!H124</f>
        <v>0</v>
      </c>
      <c r="U54" s="223">
        <f>'10. План 2014-2020'!I124</f>
        <v>0</v>
      </c>
      <c r="V54" s="928"/>
      <c r="W54" s="927"/>
    </row>
    <row r="55" spans="1:23" ht="67.5" customHeight="1" x14ac:dyDescent="0.25">
      <c r="A55" s="929" t="str">
        <f>'10. План 2014-2020'!A127</f>
        <v>1.2.1.4.</v>
      </c>
      <c r="B55" s="924" t="str">
        <f>'10. План 2014-2020'!B127</f>
        <v>Модернизация, эксплуатация  и сопровождение  автоматизированных информационных систем для предоставления государственных и муниципальных услуг в сфере образования и науки в электронном виде</v>
      </c>
      <c r="C55" s="934" t="s">
        <v>346</v>
      </c>
      <c r="D55" s="201" t="s">
        <v>23</v>
      </c>
      <c r="E55" s="202">
        <f>SUM(E56:E58)</f>
        <v>26455.399999999998</v>
      </c>
      <c r="F55" s="342">
        <f>SUM(F56:F58)</f>
        <v>26455.399999999998</v>
      </c>
      <c r="G55" s="342">
        <f>SUM(G56:G58)</f>
        <v>0</v>
      </c>
      <c r="H55" s="342">
        <f>SUM(H56:H58)</f>
        <v>0</v>
      </c>
      <c r="I55" s="342">
        <f>SUM(I56:I58)</f>
        <v>0</v>
      </c>
      <c r="J55" s="926"/>
      <c r="K55" s="202">
        <f>SUM(K56:K58)</f>
        <v>24945.953999999998</v>
      </c>
      <c r="L55" s="202">
        <f t="shared" ref="L55:O55" si="90">SUM(L56:L58)</f>
        <v>24945.953999999998</v>
      </c>
      <c r="M55" s="202">
        <f t="shared" si="90"/>
        <v>0</v>
      </c>
      <c r="N55" s="202">
        <f t="shared" si="90"/>
        <v>0</v>
      </c>
      <c r="O55" s="202">
        <f t="shared" si="90"/>
        <v>0</v>
      </c>
      <c r="P55" s="930"/>
      <c r="Q55" s="202">
        <f>SUM(Q56:Q58)</f>
        <v>51401.353999999992</v>
      </c>
      <c r="R55" s="202">
        <f t="shared" ref="R55:U55" si="91">SUM(R56:R58)</f>
        <v>51401.353999999992</v>
      </c>
      <c r="S55" s="202">
        <f t="shared" si="91"/>
        <v>0</v>
      </c>
      <c r="T55" s="202">
        <f t="shared" si="91"/>
        <v>0</v>
      </c>
      <c r="U55" s="202">
        <f t="shared" si="91"/>
        <v>0</v>
      </c>
      <c r="V55" s="926" t="str">
        <f>'10. План 2014-2020'!J127</f>
        <v>эксплуатация и сопровождение автоматизированных информационных систем "Электронный детский сад","Электронная кола","Дополнительное образование"; перевод образовательных услуг в электронный вид;
модернизация, эксплуатация и сопровождение регионального сегмента единой федеральной межведомственной системы учета контингента обучающихся по основным образовательным программам и дополнительным общеобразовательным программам в Мурманской области, включая интеграцию с федеральным сегментом</v>
      </c>
      <c r="W55" s="930" t="s">
        <v>679</v>
      </c>
    </row>
    <row r="56" spans="1:23" x14ac:dyDescent="0.25">
      <c r="A56" s="929"/>
      <c r="B56" s="925"/>
      <c r="C56" s="934"/>
      <c r="D56" s="201">
        <v>2016</v>
      </c>
      <c r="E56" s="202">
        <f>F56+G56+H56+I56</f>
        <v>9965.7999999999993</v>
      </c>
      <c r="F56" s="202">
        <v>9965.7999999999993</v>
      </c>
      <c r="G56" s="202">
        <v>0</v>
      </c>
      <c r="H56" s="202">
        <v>0</v>
      </c>
      <c r="I56" s="202">
        <v>0</v>
      </c>
      <c r="J56" s="927"/>
      <c r="K56" s="202">
        <f>L56+M56+N56+O56</f>
        <v>7831.3179999999993</v>
      </c>
      <c r="L56" s="202">
        <f>R56-F56</f>
        <v>7831.3179999999993</v>
      </c>
      <c r="M56" s="202">
        <f t="shared" ref="M56:O58" si="92">S56-G56</f>
        <v>0</v>
      </c>
      <c r="N56" s="202">
        <f t="shared" si="92"/>
        <v>0</v>
      </c>
      <c r="O56" s="202">
        <f t="shared" si="92"/>
        <v>0</v>
      </c>
      <c r="P56" s="930"/>
      <c r="Q56" s="202">
        <f>R56+S56+T56+U56</f>
        <v>17797.117999999999</v>
      </c>
      <c r="R56" s="202">
        <v>17797.117999999999</v>
      </c>
      <c r="S56" s="202">
        <v>0</v>
      </c>
      <c r="T56" s="202">
        <v>0</v>
      </c>
      <c r="U56" s="202">
        <v>0</v>
      </c>
      <c r="V56" s="927"/>
      <c r="W56" s="930"/>
    </row>
    <row r="57" spans="1:23" x14ac:dyDescent="0.25">
      <c r="A57" s="929"/>
      <c r="B57" s="925"/>
      <c r="C57" s="934"/>
      <c r="D57" s="201">
        <v>2017</v>
      </c>
      <c r="E57" s="202">
        <f t="shared" ref="E57:E58" si="93">F57+G57+H57+I57</f>
        <v>9965.7999999999993</v>
      </c>
      <c r="F57" s="202">
        <v>9965.7999999999993</v>
      </c>
      <c r="G57" s="202">
        <v>0</v>
      </c>
      <c r="H57" s="202">
        <v>0</v>
      </c>
      <c r="I57" s="202">
        <v>0</v>
      </c>
      <c r="J57" s="927"/>
      <c r="K57" s="202">
        <f t="shared" ref="K57:K58" si="94">L57+M57+N57+O57</f>
        <v>6836.3179999999993</v>
      </c>
      <c r="L57" s="202">
        <f t="shared" ref="L57:L58" si="95">R57-F57</f>
        <v>6836.3179999999993</v>
      </c>
      <c r="M57" s="202">
        <f t="shared" si="92"/>
        <v>0</v>
      </c>
      <c r="N57" s="202">
        <f t="shared" si="92"/>
        <v>0</v>
      </c>
      <c r="O57" s="202">
        <f t="shared" si="92"/>
        <v>0</v>
      </c>
      <c r="P57" s="930"/>
      <c r="Q57" s="202">
        <f t="shared" ref="Q57:Q58" si="96">R57+S57+T57+U57</f>
        <v>16802.117999999999</v>
      </c>
      <c r="R57" s="202">
        <v>16802.117999999999</v>
      </c>
      <c r="S57" s="202">
        <v>0</v>
      </c>
      <c r="T57" s="202">
        <v>0</v>
      </c>
      <c r="U57" s="202">
        <v>0</v>
      </c>
      <c r="V57" s="927"/>
      <c r="W57" s="930"/>
    </row>
    <row r="58" spans="1:23" ht="99.75" customHeight="1" x14ac:dyDescent="0.25">
      <c r="A58" s="929"/>
      <c r="B58" s="935"/>
      <c r="C58" s="934"/>
      <c r="D58" s="201">
        <v>2018</v>
      </c>
      <c r="E58" s="202">
        <f t="shared" si="93"/>
        <v>6523.8</v>
      </c>
      <c r="F58" s="202">
        <v>6523.8</v>
      </c>
      <c r="G58" s="202">
        <v>0</v>
      </c>
      <c r="H58" s="202">
        <v>0</v>
      </c>
      <c r="I58" s="202">
        <v>0</v>
      </c>
      <c r="J58" s="928"/>
      <c r="K58" s="202">
        <f t="shared" si="94"/>
        <v>10278.317999999999</v>
      </c>
      <c r="L58" s="202">
        <f t="shared" si="95"/>
        <v>10278.317999999999</v>
      </c>
      <c r="M58" s="202">
        <f t="shared" si="92"/>
        <v>0</v>
      </c>
      <c r="N58" s="202">
        <f t="shared" si="92"/>
        <v>0</v>
      </c>
      <c r="O58" s="202">
        <f t="shared" si="92"/>
        <v>0</v>
      </c>
      <c r="P58" s="930"/>
      <c r="Q58" s="202">
        <f t="shared" si="96"/>
        <v>16802.117999999999</v>
      </c>
      <c r="R58" s="202">
        <v>16802.117999999999</v>
      </c>
      <c r="S58" s="202">
        <v>0</v>
      </c>
      <c r="T58" s="202">
        <v>0</v>
      </c>
      <c r="U58" s="202">
        <v>0</v>
      </c>
      <c r="V58" s="928"/>
      <c r="W58" s="930"/>
    </row>
    <row r="59" spans="1:23" ht="69" customHeight="1" x14ac:dyDescent="0.25">
      <c r="A59" s="929" t="str">
        <f>'10. План 2015-2017'!A71</f>
        <v>1.2.1.5.</v>
      </c>
      <c r="B59" s="924" t="str">
        <f>'10. План 2014-2020'!B135</f>
        <v>Развитие и сопровождение единой автоматизированной информационной системы ЗАГС Мурманской области (АИС ЗАГС)</v>
      </c>
      <c r="C59" s="934" t="s">
        <v>346</v>
      </c>
      <c r="D59" s="201" t="s">
        <v>23</v>
      </c>
      <c r="E59" s="202">
        <f>SUM(E60:E62)</f>
        <v>5180</v>
      </c>
      <c r="F59" s="202">
        <f>SUM(F60:F62)</f>
        <v>5180</v>
      </c>
      <c r="G59" s="202">
        <f>SUM(G60:G62)</f>
        <v>0</v>
      </c>
      <c r="H59" s="202">
        <f>SUM(H60:H62)</f>
        <v>0</v>
      </c>
      <c r="I59" s="202">
        <f>SUM(I60:I62)</f>
        <v>0</v>
      </c>
      <c r="J59" s="926" t="s">
        <v>393</v>
      </c>
      <c r="K59" s="202">
        <f>SUM(K60:K62)</f>
        <v>2790.7999999999997</v>
      </c>
      <c r="L59" s="202">
        <f>SUM(L60:L62)</f>
        <v>2790.7999999999997</v>
      </c>
      <c r="M59" s="202">
        <f>SUM(M60:M62)</f>
        <v>0</v>
      </c>
      <c r="N59" s="202">
        <f>SUM(N60:N62)</f>
        <v>0</v>
      </c>
      <c r="O59" s="202">
        <f>SUM(O60:O62)</f>
        <v>0</v>
      </c>
      <c r="P59" s="930"/>
      <c r="Q59" s="202">
        <f>SUM(Q60:Q62)</f>
        <v>7970.7999999999993</v>
      </c>
      <c r="R59" s="202">
        <f>SUM(R60:R62)</f>
        <v>7970.7999999999993</v>
      </c>
      <c r="S59" s="202">
        <f>SUM(S60:S62)</f>
        <v>0</v>
      </c>
      <c r="T59" s="202">
        <f>SUM(T60:T62)</f>
        <v>0</v>
      </c>
      <c r="U59" s="202">
        <f>SUM(U60:U62)</f>
        <v>0</v>
      </c>
      <c r="V59" s="926" t="str">
        <f>'10. План 2014-2020'!J135</f>
        <v xml:space="preserve">эксплуатация и сопровождение программного обеспечения единой автоматизированной информационной системы ЗАГС Мурманской области, в том числе приобретение услуг по предоставлению и поддержке цифровых каналов передачи данных, услуг по техническому сопровождению защищенной сети, аттестация ЕАИС ЗАГС </v>
      </c>
      <c r="W59" s="926" t="s">
        <v>467</v>
      </c>
    </row>
    <row r="60" spans="1:23" x14ac:dyDescent="0.25">
      <c r="A60" s="929"/>
      <c r="B60" s="925"/>
      <c r="C60" s="934"/>
      <c r="D60" s="201">
        <v>2016</v>
      </c>
      <c r="E60" s="202">
        <f t="shared" ref="E60:E62" si="97">F60+G60+H60+I60</f>
        <v>1665</v>
      </c>
      <c r="F60" s="202">
        <v>1665</v>
      </c>
      <c r="G60" s="202"/>
      <c r="H60" s="202"/>
      <c r="I60" s="202"/>
      <c r="J60" s="927"/>
      <c r="K60" s="202">
        <f t="shared" ref="K60:K62" si="98">L60+M60+N60+O60</f>
        <v>1044.5999999999999</v>
      </c>
      <c r="L60" s="202">
        <f>R60-F60</f>
        <v>1044.5999999999999</v>
      </c>
      <c r="M60" s="202">
        <f t="shared" ref="M60:O60" si="99">S60-G60</f>
        <v>0</v>
      </c>
      <c r="N60" s="202">
        <f t="shared" si="99"/>
        <v>0</v>
      </c>
      <c r="O60" s="202">
        <f t="shared" si="99"/>
        <v>0</v>
      </c>
      <c r="P60" s="930"/>
      <c r="Q60" s="202">
        <f>R60+S60+T60+U60</f>
        <v>2709.6</v>
      </c>
      <c r="R60" s="202">
        <f>'10. План 2014-2020'!F138</f>
        <v>2709.6</v>
      </c>
      <c r="S60" s="202">
        <f>'10. План 2014-2020'!G138</f>
        <v>0</v>
      </c>
      <c r="T60" s="202">
        <f>'10. План 2014-2020'!H138</f>
        <v>0</v>
      </c>
      <c r="U60" s="202">
        <f>'10. План 2014-2020'!I138</f>
        <v>0</v>
      </c>
      <c r="V60" s="927"/>
      <c r="W60" s="927"/>
    </row>
    <row r="61" spans="1:23" x14ac:dyDescent="0.25">
      <c r="A61" s="929"/>
      <c r="B61" s="925"/>
      <c r="C61" s="934"/>
      <c r="D61" s="201">
        <v>2017</v>
      </c>
      <c r="E61" s="202">
        <f t="shared" si="97"/>
        <v>1665</v>
      </c>
      <c r="F61" s="202">
        <v>1665</v>
      </c>
      <c r="G61" s="202">
        <v>0</v>
      </c>
      <c r="H61" s="202">
        <v>0</v>
      </c>
      <c r="I61" s="202">
        <v>0</v>
      </c>
      <c r="J61" s="927"/>
      <c r="K61" s="202">
        <f t="shared" si="98"/>
        <v>965.59999999999991</v>
      </c>
      <c r="L61" s="202">
        <f t="shared" ref="L61:L62" si="100">R61-F61</f>
        <v>965.59999999999991</v>
      </c>
      <c r="M61" s="202">
        <v>0</v>
      </c>
      <c r="N61" s="202">
        <v>0</v>
      </c>
      <c r="O61" s="202">
        <v>0</v>
      </c>
      <c r="P61" s="930"/>
      <c r="Q61" s="202">
        <f t="shared" ref="Q61:Q66" si="101">R61+S61+T61+U61</f>
        <v>2630.6</v>
      </c>
      <c r="R61" s="202">
        <f>'10. План 2014-2020'!F139</f>
        <v>2630.6</v>
      </c>
      <c r="S61" s="202">
        <f>'10. План 2014-2020'!G139</f>
        <v>0</v>
      </c>
      <c r="T61" s="202">
        <f>'10. План 2014-2020'!H139</f>
        <v>0</v>
      </c>
      <c r="U61" s="202">
        <f>'10. План 2014-2020'!I139</f>
        <v>0</v>
      </c>
      <c r="V61" s="927"/>
      <c r="W61" s="927"/>
    </row>
    <row r="62" spans="1:23" ht="84" customHeight="1" x14ac:dyDescent="0.25">
      <c r="A62" s="929"/>
      <c r="B62" s="935"/>
      <c r="C62" s="934"/>
      <c r="D62" s="201">
        <v>2018</v>
      </c>
      <c r="E62" s="202">
        <f t="shared" si="97"/>
        <v>1850</v>
      </c>
      <c r="F62" s="202">
        <v>1850</v>
      </c>
      <c r="G62" s="202">
        <v>0</v>
      </c>
      <c r="H62" s="202">
        <v>0</v>
      </c>
      <c r="I62" s="202">
        <v>0</v>
      </c>
      <c r="J62" s="928"/>
      <c r="K62" s="202">
        <f t="shared" si="98"/>
        <v>780.59999999999991</v>
      </c>
      <c r="L62" s="202">
        <f t="shared" si="100"/>
        <v>780.59999999999991</v>
      </c>
      <c r="M62" s="202">
        <v>0</v>
      </c>
      <c r="N62" s="202">
        <v>0</v>
      </c>
      <c r="O62" s="202">
        <v>0</v>
      </c>
      <c r="P62" s="930"/>
      <c r="Q62" s="202">
        <f t="shared" si="101"/>
        <v>2630.6</v>
      </c>
      <c r="R62" s="202">
        <f>'10. План 2014-2020'!F140</f>
        <v>2630.6</v>
      </c>
      <c r="S62" s="202">
        <f>'10. План 2014-2020'!G140</f>
        <v>0</v>
      </c>
      <c r="T62" s="202">
        <f>'10. План 2014-2020'!H140</f>
        <v>0</v>
      </c>
      <c r="U62" s="202">
        <f>'10. План 2014-2020'!I140</f>
        <v>0</v>
      </c>
      <c r="V62" s="928"/>
      <c r="W62" s="927"/>
    </row>
    <row r="63" spans="1:23" s="208" customFormat="1" ht="51.75" customHeight="1" x14ac:dyDescent="0.2">
      <c r="A63" s="945" t="str">
        <f>'10. План 2014-2020'!A151</f>
        <v>1.2.1.7.</v>
      </c>
      <c r="B63" s="944" t="str">
        <f>'10. План 2014-2020'!B151</f>
        <v>Разработка, сопровождение и развитие автоматизированной информационной системы "Электронный социальный регистр населения Мурманской области"</v>
      </c>
      <c r="C63" s="945" t="s">
        <v>346</v>
      </c>
      <c r="D63" s="205" t="s">
        <v>23</v>
      </c>
      <c r="E63" s="206">
        <f>SUM(E64:E66)</f>
        <v>5229.8999999999996</v>
      </c>
      <c r="F63" s="206">
        <f>SUM(F64:F66)</f>
        <v>5229.8999999999996</v>
      </c>
      <c r="G63" s="207"/>
      <c r="H63" s="207"/>
      <c r="I63" s="207"/>
      <c r="J63" s="946"/>
      <c r="K63" s="202">
        <f>SUM(K64:K66)</f>
        <v>350.10000000000014</v>
      </c>
      <c r="L63" s="202">
        <f t="shared" ref="L63:O63" si="102">SUM(L64:L66)</f>
        <v>350.10000000000014</v>
      </c>
      <c r="M63" s="202">
        <f t="shared" si="102"/>
        <v>0</v>
      </c>
      <c r="N63" s="202">
        <f t="shared" si="102"/>
        <v>0</v>
      </c>
      <c r="O63" s="202">
        <f t="shared" si="102"/>
        <v>0</v>
      </c>
      <c r="P63" s="944"/>
      <c r="Q63" s="202">
        <f t="shared" si="101"/>
        <v>5580</v>
      </c>
      <c r="R63" s="202">
        <f t="shared" ref="R63" si="103">SUM(R64:R66)</f>
        <v>5580</v>
      </c>
      <c r="S63" s="202">
        <f t="shared" ref="S63" si="104">SUM(S64:S66)</f>
        <v>0</v>
      </c>
      <c r="T63" s="202">
        <f t="shared" ref="T63" si="105">SUM(T64:T66)</f>
        <v>0</v>
      </c>
      <c r="U63" s="202">
        <f t="shared" ref="U63" si="106">SUM(U64:U66)</f>
        <v>0</v>
      </c>
      <c r="V63" s="926" t="str">
        <f>'10. План 2014-2020'!J151</f>
        <v>cопровождение и развитие  АИС «Электронный социальный регистр населения Мурманской области» (автоматизация процессов предоставления мер социальной поддержки, перевод в электронный вид и поддержка в актульном состоянии 44 наиболее востребованных  услуг социальной сферы , внедрение и поддержка функционала использования системы межведомственного электронного взаимодействия)</v>
      </c>
      <c r="W63" s="940" t="s">
        <v>468</v>
      </c>
    </row>
    <row r="64" spans="1:23" s="208" customFormat="1" ht="18" customHeight="1" x14ac:dyDescent="0.2">
      <c r="A64" s="945"/>
      <c r="B64" s="944"/>
      <c r="C64" s="945"/>
      <c r="D64" s="209">
        <v>2016</v>
      </c>
      <c r="E64" s="210">
        <v>1743.3</v>
      </c>
      <c r="F64" s="210">
        <v>1743.3</v>
      </c>
      <c r="G64" s="207"/>
      <c r="H64" s="207"/>
      <c r="I64" s="207"/>
      <c r="J64" s="946"/>
      <c r="K64" s="202">
        <f t="shared" ref="K64:K66" si="107">L64+M64+N64+O64</f>
        <v>116.70000000000005</v>
      </c>
      <c r="L64" s="202">
        <f>R64-F64</f>
        <v>116.70000000000005</v>
      </c>
      <c r="M64" s="202">
        <f t="shared" ref="M64:O66" si="108">S64-G64</f>
        <v>0</v>
      </c>
      <c r="N64" s="202">
        <f t="shared" si="108"/>
        <v>0</v>
      </c>
      <c r="O64" s="202">
        <f t="shared" si="108"/>
        <v>0</v>
      </c>
      <c r="P64" s="944"/>
      <c r="Q64" s="202">
        <f t="shared" si="101"/>
        <v>1860</v>
      </c>
      <c r="R64" s="209">
        <f>'10. План 2014-2020'!F154</f>
        <v>1860</v>
      </c>
      <c r="S64" s="209">
        <f>'10. План 2014-2020'!G154</f>
        <v>0</v>
      </c>
      <c r="T64" s="209">
        <f>'10. План 2014-2020'!H154</f>
        <v>0</v>
      </c>
      <c r="U64" s="209">
        <f>'10. План 2014-2020'!I154</f>
        <v>0</v>
      </c>
      <c r="V64" s="927"/>
      <c r="W64" s="941"/>
    </row>
    <row r="65" spans="1:23" s="208" customFormat="1" ht="18" customHeight="1" x14ac:dyDescent="0.2">
      <c r="A65" s="945"/>
      <c r="B65" s="944"/>
      <c r="C65" s="945"/>
      <c r="D65" s="209">
        <v>2017</v>
      </c>
      <c r="E65" s="210">
        <v>1743.3</v>
      </c>
      <c r="F65" s="210">
        <v>1743.3</v>
      </c>
      <c r="G65" s="207"/>
      <c r="H65" s="207"/>
      <c r="I65" s="207"/>
      <c r="J65" s="946"/>
      <c r="K65" s="202">
        <f t="shared" si="107"/>
        <v>116.70000000000005</v>
      </c>
      <c r="L65" s="202">
        <f t="shared" ref="L65:L66" si="109">R65-F65</f>
        <v>116.70000000000005</v>
      </c>
      <c r="M65" s="202">
        <f t="shared" si="108"/>
        <v>0</v>
      </c>
      <c r="N65" s="202">
        <f t="shared" si="108"/>
        <v>0</v>
      </c>
      <c r="O65" s="202">
        <f t="shared" si="108"/>
        <v>0</v>
      </c>
      <c r="P65" s="944"/>
      <c r="Q65" s="202">
        <f t="shared" si="101"/>
        <v>1860</v>
      </c>
      <c r="R65" s="209">
        <f>'10. План 2014-2020'!F155</f>
        <v>1860</v>
      </c>
      <c r="S65" s="209">
        <f>'10. План 2014-2020'!G155</f>
        <v>0</v>
      </c>
      <c r="T65" s="209">
        <f>'10. План 2014-2020'!H155</f>
        <v>0</v>
      </c>
      <c r="U65" s="209">
        <f>'10. План 2014-2020'!I155</f>
        <v>0</v>
      </c>
      <c r="V65" s="927"/>
      <c r="W65" s="941"/>
    </row>
    <row r="66" spans="1:23" s="208" customFormat="1" ht="66" customHeight="1" x14ac:dyDescent="0.2">
      <c r="A66" s="945"/>
      <c r="B66" s="944"/>
      <c r="C66" s="945"/>
      <c r="D66" s="209">
        <v>2018</v>
      </c>
      <c r="E66" s="210">
        <v>1743.3</v>
      </c>
      <c r="F66" s="210">
        <v>1743.3</v>
      </c>
      <c r="G66" s="207"/>
      <c r="H66" s="207"/>
      <c r="I66" s="207"/>
      <c r="J66" s="946"/>
      <c r="K66" s="202">
        <f t="shared" si="107"/>
        <v>116.70000000000005</v>
      </c>
      <c r="L66" s="202">
        <f t="shared" si="109"/>
        <v>116.70000000000005</v>
      </c>
      <c r="M66" s="202">
        <f t="shared" si="108"/>
        <v>0</v>
      </c>
      <c r="N66" s="202">
        <f t="shared" si="108"/>
        <v>0</v>
      </c>
      <c r="O66" s="202">
        <f t="shared" si="108"/>
        <v>0</v>
      </c>
      <c r="P66" s="944"/>
      <c r="Q66" s="202">
        <f t="shared" si="101"/>
        <v>1860</v>
      </c>
      <c r="R66" s="209">
        <f>'10. План 2014-2020'!F156</f>
        <v>1860</v>
      </c>
      <c r="S66" s="209">
        <f>'10. План 2014-2020'!G156</f>
        <v>0</v>
      </c>
      <c r="T66" s="209">
        <f>'10. План 2014-2020'!H156</f>
        <v>0</v>
      </c>
      <c r="U66" s="209">
        <f>'10. План 2014-2020'!I156</f>
        <v>0</v>
      </c>
      <c r="V66" s="928"/>
      <c r="W66" s="941"/>
    </row>
    <row r="67" spans="1:23" ht="69" customHeight="1" x14ac:dyDescent="0.25">
      <c r="A67" s="929" t="str">
        <f>'10. План 2014-2020'!A162</f>
        <v>1.2.1.9.</v>
      </c>
      <c r="B67" s="924" t="s">
        <v>349</v>
      </c>
      <c r="C67" s="934" t="s">
        <v>348</v>
      </c>
      <c r="D67" s="201" t="s">
        <v>23</v>
      </c>
      <c r="E67" s="202">
        <f>SUM(E68:E70)</f>
        <v>450</v>
      </c>
      <c r="F67" s="202">
        <f>SUM(F68:F70)</f>
        <v>450</v>
      </c>
      <c r="G67" s="202">
        <f>SUM(G68:G70)</f>
        <v>0</v>
      </c>
      <c r="H67" s="202">
        <f>SUM(H68:H70)</f>
        <v>0</v>
      </c>
      <c r="I67" s="202">
        <f>SUM(I68:I70)</f>
        <v>0</v>
      </c>
      <c r="J67" s="926"/>
      <c r="K67" s="202">
        <f>SUM(K68:K70)</f>
        <v>-43.5</v>
      </c>
      <c r="L67" s="202">
        <f t="shared" ref="L67:O67" si="110">SUM(L68:L70)</f>
        <v>-43.5</v>
      </c>
      <c r="M67" s="202">
        <f t="shared" si="110"/>
        <v>0</v>
      </c>
      <c r="N67" s="202">
        <f t="shared" si="110"/>
        <v>0</v>
      </c>
      <c r="O67" s="202">
        <f t="shared" si="110"/>
        <v>0</v>
      </c>
      <c r="P67" s="930" t="str">
        <f>'10. План 2014-2020'!B162</f>
        <v xml:space="preserve">Создание, сопровождение, развитие и модернизация региональной информационной системы обеспечения градостроительной деятельности Мурманской области </v>
      </c>
      <c r="Q67" s="202">
        <f>SUM(Q68:Q70)</f>
        <v>406.5</v>
      </c>
      <c r="R67" s="202">
        <f t="shared" ref="R67:U67" si="111">SUM(R68:R70)</f>
        <v>406.5</v>
      </c>
      <c r="S67" s="202">
        <f t="shared" si="111"/>
        <v>0</v>
      </c>
      <c r="T67" s="202">
        <f t="shared" si="111"/>
        <v>0</v>
      </c>
      <c r="U67" s="202">
        <f t="shared" si="111"/>
        <v>0</v>
      </c>
      <c r="V67" s="926" t="str">
        <f>'10. План 2014-2020'!J162</f>
        <v xml:space="preserve">развитие и модернизация региональной информационной системы обеспечения градостроительной деятельности Мурманской области (РИСОГД МО); обеспечение возможности получения ИОГВ МО комплексной, достоверной и актуальной информации в области градостроительной деятельности посредством информационно-телекоммуникационных каналов; интеграция РИСОГД МО с геоинформационным порталом Правительства Мурманской области и информационными системами обеспечения градостроительной деятельности муниципальных образований для создания единого ингформационного пространства градостроительной деятельности Мурманской обласит. </v>
      </c>
      <c r="W67" s="942" t="s">
        <v>681</v>
      </c>
    </row>
    <row r="68" spans="1:23" ht="15.75" x14ac:dyDescent="0.25">
      <c r="A68" s="929"/>
      <c r="B68" s="925"/>
      <c r="C68" s="934"/>
      <c r="D68" s="201">
        <v>2016</v>
      </c>
      <c r="E68" s="202">
        <f>F68+G68+H68+I68</f>
        <v>150</v>
      </c>
      <c r="F68" s="202">
        <v>150</v>
      </c>
      <c r="G68" s="202">
        <v>0</v>
      </c>
      <c r="H68" s="202">
        <v>0</v>
      </c>
      <c r="I68" s="202">
        <v>0</v>
      </c>
      <c r="J68" s="927"/>
      <c r="K68" s="202">
        <f>L68+M68+N68+O68</f>
        <v>-7.5</v>
      </c>
      <c r="L68" s="202">
        <f>R68-F68</f>
        <v>-7.5</v>
      </c>
      <c r="M68" s="202">
        <v>0</v>
      </c>
      <c r="N68" s="202">
        <f t="shared" ref="N68" si="112">T68-H68</f>
        <v>0</v>
      </c>
      <c r="O68" s="202">
        <f t="shared" ref="O68" si="113">U68-I68</f>
        <v>0</v>
      </c>
      <c r="P68" s="930"/>
      <c r="Q68" s="202">
        <f>R68+S68+T68+U68</f>
        <v>142.5</v>
      </c>
      <c r="R68" s="78">
        <v>142.5</v>
      </c>
      <c r="S68" s="202">
        <v>0</v>
      </c>
      <c r="T68" s="202">
        <v>0</v>
      </c>
      <c r="U68" s="202">
        <v>0</v>
      </c>
      <c r="V68" s="927"/>
      <c r="W68" s="943"/>
    </row>
    <row r="69" spans="1:23" ht="15.75" x14ac:dyDescent="0.25">
      <c r="A69" s="929"/>
      <c r="B69" s="925"/>
      <c r="C69" s="934"/>
      <c r="D69" s="201">
        <v>2017</v>
      </c>
      <c r="E69" s="202">
        <f t="shared" ref="E69:E70" si="114">F69+G69+H69+I69</f>
        <v>150</v>
      </c>
      <c r="F69" s="202">
        <v>150</v>
      </c>
      <c r="G69" s="202">
        <v>0</v>
      </c>
      <c r="H69" s="202">
        <v>0</v>
      </c>
      <c r="I69" s="202">
        <v>0</v>
      </c>
      <c r="J69" s="927"/>
      <c r="K69" s="202">
        <f t="shared" ref="K69:K70" si="115">L69+M69+N69+O69</f>
        <v>-14.599999999999994</v>
      </c>
      <c r="L69" s="202">
        <f t="shared" ref="L69:L70" si="116">R69-F69</f>
        <v>-14.599999999999994</v>
      </c>
      <c r="M69" s="202">
        <v>0</v>
      </c>
      <c r="N69" s="202">
        <v>0</v>
      </c>
      <c r="O69" s="202">
        <v>0</v>
      </c>
      <c r="P69" s="930"/>
      <c r="Q69" s="202">
        <f t="shared" ref="Q69:Q70" si="117">R69+S69+T69+U69</f>
        <v>135.4</v>
      </c>
      <c r="R69" s="78">
        <v>135.4</v>
      </c>
      <c r="S69" s="202">
        <v>0</v>
      </c>
      <c r="T69" s="202">
        <v>0</v>
      </c>
      <c r="U69" s="202">
        <v>0</v>
      </c>
      <c r="V69" s="927"/>
      <c r="W69" s="943"/>
    </row>
    <row r="70" spans="1:23" ht="136.5" customHeight="1" x14ac:dyDescent="0.25">
      <c r="A70" s="929"/>
      <c r="B70" s="935"/>
      <c r="C70" s="934"/>
      <c r="D70" s="201">
        <v>2018</v>
      </c>
      <c r="E70" s="202">
        <f t="shared" si="114"/>
        <v>150</v>
      </c>
      <c r="F70" s="202">
        <v>150</v>
      </c>
      <c r="G70" s="202">
        <v>0</v>
      </c>
      <c r="H70" s="202">
        <v>0</v>
      </c>
      <c r="I70" s="202">
        <v>0</v>
      </c>
      <c r="J70" s="928"/>
      <c r="K70" s="202">
        <f t="shared" si="115"/>
        <v>-21.400000000000006</v>
      </c>
      <c r="L70" s="202">
        <f t="shared" si="116"/>
        <v>-21.400000000000006</v>
      </c>
      <c r="M70" s="202">
        <v>0</v>
      </c>
      <c r="N70" s="202">
        <v>0</v>
      </c>
      <c r="O70" s="202">
        <v>0</v>
      </c>
      <c r="P70" s="930"/>
      <c r="Q70" s="202">
        <f t="shared" si="117"/>
        <v>128.6</v>
      </c>
      <c r="R70" s="78">
        <v>128.6</v>
      </c>
      <c r="S70" s="202">
        <v>0</v>
      </c>
      <c r="T70" s="202">
        <v>0</v>
      </c>
      <c r="U70" s="202">
        <v>0</v>
      </c>
      <c r="V70" s="928"/>
      <c r="W70" s="943"/>
    </row>
    <row r="71" spans="1:23" ht="69" customHeight="1" x14ac:dyDescent="0.25">
      <c r="A71" s="929" t="str">
        <f>'10. План 2014-2020'!A170</f>
        <v>1.2.1.10</v>
      </c>
      <c r="B71" s="924" t="str">
        <f>'10. План 2014-2020'!B170</f>
        <v>Модернизация и сопровождение системы электронного документооборота исполнительных органов государственных власти Мурманской области, обеспечение взаимодействия  системы электронного документооборота с информационными системами федеральных органов государственной власти</v>
      </c>
      <c r="C71" s="934" t="s">
        <v>435</v>
      </c>
      <c r="D71" s="201" t="s">
        <v>23</v>
      </c>
      <c r="E71" s="202">
        <f>SUM(E72:E74)</f>
        <v>42000</v>
      </c>
      <c r="F71" s="202">
        <f>SUM(F72:F74)</f>
        <v>42000</v>
      </c>
      <c r="G71" s="202">
        <f>SUM(G72:G74)</f>
        <v>0</v>
      </c>
      <c r="H71" s="202">
        <f>SUM(H72:H74)</f>
        <v>0</v>
      </c>
      <c r="I71" s="202">
        <f>SUM(I72:I74)</f>
        <v>0</v>
      </c>
      <c r="J71" s="926"/>
      <c r="K71" s="202">
        <f>SUM(K72:K74)</f>
        <v>-7741.9</v>
      </c>
      <c r="L71" s="202">
        <f t="shared" ref="L71:O71" si="118">SUM(L72:L74)</f>
        <v>-7741.9</v>
      </c>
      <c r="M71" s="202">
        <f t="shared" si="118"/>
        <v>0</v>
      </c>
      <c r="N71" s="202">
        <f t="shared" si="118"/>
        <v>0</v>
      </c>
      <c r="O71" s="202">
        <f t="shared" si="118"/>
        <v>0</v>
      </c>
      <c r="P71" s="930"/>
      <c r="Q71" s="202">
        <f>SUM(Q72:Q74)</f>
        <v>34258.100000000006</v>
      </c>
      <c r="R71" s="202">
        <f t="shared" ref="R71:U71" si="119">SUM(R72:R74)</f>
        <v>34258.100000000006</v>
      </c>
      <c r="S71" s="202">
        <f t="shared" si="119"/>
        <v>0</v>
      </c>
      <c r="T71" s="202">
        <f t="shared" si="119"/>
        <v>0</v>
      </c>
      <c r="U71" s="202">
        <f t="shared" si="119"/>
        <v>0</v>
      </c>
      <c r="V71" s="926" t="str">
        <f>'10. План 2014-2020'!J170</f>
        <v>обеспечение бесперебойного функционированиея и сопровождение системы электронного документооборота (СЭДО); проведение доработки СЭДО для обеспечения возможности ведения юридически значимого электронного документооборота в ИОГВ и ПМО</v>
      </c>
      <c r="W71" s="926" t="s">
        <v>469</v>
      </c>
    </row>
    <row r="72" spans="1:23" x14ac:dyDescent="0.25">
      <c r="A72" s="929"/>
      <c r="B72" s="925"/>
      <c r="C72" s="934"/>
      <c r="D72" s="201">
        <v>2016</v>
      </c>
      <c r="E72" s="202">
        <f>F72+G72+H72+I72</f>
        <v>12500</v>
      </c>
      <c r="F72" s="202">
        <v>12500</v>
      </c>
      <c r="G72" s="202"/>
      <c r="H72" s="202"/>
      <c r="I72" s="202"/>
      <c r="J72" s="927"/>
      <c r="K72" s="202">
        <f>L72+M72+N72+O72</f>
        <v>-300</v>
      </c>
      <c r="L72" s="202">
        <f>R72-F72</f>
        <v>-300</v>
      </c>
      <c r="M72" s="202"/>
      <c r="N72" s="202">
        <f t="shared" ref="N72" si="120">T72-H72</f>
        <v>0</v>
      </c>
      <c r="O72" s="202">
        <f t="shared" ref="O72" si="121">U72-I72</f>
        <v>0</v>
      </c>
      <c r="P72" s="930"/>
      <c r="Q72" s="202">
        <f>R72+S72+T72+U72</f>
        <v>12200</v>
      </c>
      <c r="R72" s="202">
        <f>'10. План 2014-2020'!$F$173</f>
        <v>12200</v>
      </c>
      <c r="S72" s="202"/>
      <c r="T72" s="202"/>
      <c r="U72" s="202"/>
      <c r="V72" s="927"/>
      <c r="W72" s="927"/>
    </row>
    <row r="73" spans="1:23" x14ac:dyDescent="0.25">
      <c r="A73" s="929"/>
      <c r="B73" s="925"/>
      <c r="C73" s="934"/>
      <c r="D73" s="201">
        <v>2017</v>
      </c>
      <c r="E73" s="202">
        <f t="shared" ref="E73:E74" si="122">F73+G73+H73+I73</f>
        <v>13500</v>
      </c>
      <c r="F73" s="202">
        <v>13500</v>
      </c>
      <c r="G73" s="202"/>
      <c r="H73" s="202"/>
      <c r="I73" s="202"/>
      <c r="J73" s="927"/>
      <c r="K73" s="202">
        <f t="shared" ref="K73:K74" si="123">L73+M73+N73+O73</f>
        <v>-2159.1000000000004</v>
      </c>
      <c r="L73" s="202">
        <f t="shared" ref="L73:L74" si="124">R73-F73</f>
        <v>-2159.1000000000004</v>
      </c>
      <c r="M73" s="202"/>
      <c r="N73" s="202">
        <v>0</v>
      </c>
      <c r="O73" s="202">
        <v>0</v>
      </c>
      <c r="P73" s="930"/>
      <c r="Q73" s="202">
        <f t="shared" ref="Q73:Q74" si="125">R73+S73+T73+U73</f>
        <v>11340.9</v>
      </c>
      <c r="R73" s="202">
        <f>'10. План 2014-2020'!$F$174</f>
        <v>11340.9</v>
      </c>
      <c r="S73" s="202"/>
      <c r="T73" s="202"/>
      <c r="U73" s="202"/>
      <c r="V73" s="927"/>
      <c r="W73" s="927"/>
    </row>
    <row r="74" spans="1:23" ht="33.75" customHeight="1" x14ac:dyDescent="0.25">
      <c r="A74" s="929"/>
      <c r="B74" s="935"/>
      <c r="C74" s="934"/>
      <c r="D74" s="201">
        <v>2018</v>
      </c>
      <c r="E74" s="202">
        <f t="shared" si="122"/>
        <v>16000</v>
      </c>
      <c r="F74" s="202">
        <v>16000</v>
      </c>
      <c r="G74" s="202"/>
      <c r="H74" s="202"/>
      <c r="I74" s="202"/>
      <c r="J74" s="928"/>
      <c r="K74" s="202">
        <f t="shared" si="123"/>
        <v>-5282.7999999999993</v>
      </c>
      <c r="L74" s="202">
        <f t="shared" si="124"/>
        <v>-5282.7999999999993</v>
      </c>
      <c r="M74" s="202"/>
      <c r="N74" s="202">
        <v>0</v>
      </c>
      <c r="O74" s="202">
        <v>0</v>
      </c>
      <c r="P74" s="930"/>
      <c r="Q74" s="202">
        <f t="shared" si="125"/>
        <v>10717.2</v>
      </c>
      <c r="R74" s="202">
        <f>'10. План 2014-2020'!$F$175</f>
        <v>10717.2</v>
      </c>
      <c r="S74" s="202"/>
      <c r="T74" s="202"/>
      <c r="U74" s="202"/>
      <c r="V74" s="928"/>
      <c r="W74" s="927"/>
    </row>
    <row r="75" spans="1:23" ht="69" customHeight="1" x14ac:dyDescent="0.25">
      <c r="A75" s="929" t="s">
        <v>15</v>
      </c>
      <c r="B75" s="924" t="s">
        <v>701</v>
      </c>
      <c r="C75" s="934" t="s">
        <v>410</v>
      </c>
      <c r="D75" s="201" t="s">
        <v>23</v>
      </c>
      <c r="E75" s="202">
        <f>SUM(E76:E78)</f>
        <v>2100</v>
      </c>
      <c r="F75" s="202">
        <f>SUM(F76:F78)</f>
        <v>2100</v>
      </c>
      <c r="G75" s="202">
        <f>SUM(G76:G78)</f>
        <v>0</v>
      </c>
      <c r="H75" s="202">
        <f>SUM(H76:H78)</f>
        <v>0</v>
      </c>
      <c r="I75" s="202">
        <f>SUM(I76:I78)</f>
        <v>0</v>
      </c>
      <c r="J75" s="926"/>
      <c r="K75" s="202">
        <f>SUM(K76:K78)</f>
        <v>-2100</v>
      </c>
      <c r="L75" s="202">
        <f>SUM(L76:L78)</f>
        <v>-2100</v>
      </c>
      <c r="M75" s="202">
        <f t="shared" ref="M75:O75" si="126">SUM(M76:M78)</f>
        <v>0</v>
      </c>
      <c r="N75" s="202">
        <f t="shared" si="126"/>
        <v>0</v>
      </c>
      <c r="O75" s="202">
        <f t="shared" si="126"/>
        <v>0</v>
      </c>
      <c r="P75" s="930"/>
      <c r="Q75" s="202">
        <f>SUM(Q76:Q78)</f>
        <v>0</v>
      </c>
      <c r="R75" s="202">
        <f t="shared" ref="R75:U75" si="127">SUM(R76:R78)</f>
        <v>0</v>
      </c>
      <c r="S75" s="202">
        <f t="shared" si="127"/>
        <v>0</v>
      </c>
      <c r="T75" s="202">
        <f t="shared" si="127"/>
        <v>0</v>
      </c>
      <c r="U75" s="202">
        <f t="shared" si="127"/>
        <v>0</v>
      </c>
      <c r="V75" s="926"/>
      <c r="W75" s="926" t="s">
        <v>702</v>
      </c>
    </row>
    <row r="76" spans="1:23" x14ac:dyDescent="0.25">
      <c r="A76" s="929"/>
      <c r="B76" s="925"/>
      <c r="C76" s="934"/>
      <c r="D76" s="201">
        <v>2016</v>
      </c>
      <c r="E76" s="202">
        <f>F76+G76+H76+I76</f>
        <v>600</v>
      </c>
      <c r="F76" s="202">
        <v>600</v>
      </c>
      <c r="G76" s="202"/>
      <c r="H76" s="202"/>
      <c r="I76" s="202"/>
      <c r="J76" s="927"/>
      <c r="K76" s="202">
        <f>L76+M76+N76+O76</f>
        <v>-600</v>
      </c>
      <c r="L76" s="202">
        <f>R76-F76</f>
        <v>-600</v>
      </c>
      <c r="M76" s="202"/>
      <c r="N76" s="202">
        <f t="shared" ref="N76" si="128">T76-H76</f>
        <v>0</v>
      </c>
      <c r="O76" s="202">
        <f t="shared" ref="O76" si="129">U76-I76</f>
        <v>0</v>
      </c>
      <c r="P76" s="930"/>
      <c r="Q76" s="202">
        <f>R76+S76+T76+U76</f>
        <v>0</v>
      </c>
      <c r="R76" s="202">
        <v>0</v>
      </c>
      <c r="S76" s="202">
        <v>0</v>
      </c>
      <c r="T76" s="202">
        <v>0</v>
      </c>
      <c r="U76" s="202">
        <v>0</v>
      </c>
      <c r="V76" s="927"/>
      <c r="W76" s="927"/>
    </row>
    <row r="77" spans="1:23" x14ac:dyDescent="0.25">
      <c r="A77" s="929"/>
      <c r="B77" s="925"/>
      <c r="C77" s="934"/>
      <c r="D77" s="201">
        <v>2017</v>
      </c>
      <c r="E77" s="202">
        <f t="shared" ref="E77:E78" si="130">F77+G77+H77+I77</f>
        <v>0</v>
      </c>
      <c r="F77" s="202">
        <v>0</v>
      </c>
      <c r="G77" s="202"/>
      <c r="H77" s="202"/>
      <c r="I77" s="202"/>
      <c r="J77" s="927"/>
      <c r="K77" s="202">
        <f t="shared" ref="K77:K78" si="131">L77+M77+N77+O77</f>
        <v>0</v>
      </c>
      <c r="L77" s="202">
        <f t="shared" ref="L77:L78" si="132">R77-F77</f>
        <v>0</v>
      </c>
      <c r="M77" s="202"/>
      <c r="N77" s="202">
        <v>0</v>
      </c>
      <c r="O77" s="202">
        <v>0</v>
      </c>
      <c r="P77" s="930"/>
      <c r="Q77" s="202">
        <f t="shared" ref="Q77:Q78" si="133">R77+S77+T77+U77</f>
        <v>0</v>
      </c>
      <c r="R77" s="202">
        <v>0</v>
      </c>
      <c r="S77" s="202">
        <v>0</v>
      </c>
      <c r="T77" s="202">
        <v>0</v>
      </c>
      <c r="U77" s="202">
        <v>0</v>
      </c>
      <c r="V77" s="927"/>
      <c r="W77" s="927"/>
    </row>
    <row r="78" spans="1:23" ht="33.75" customHeight="1" x14ac:dyDescent="0.25">
      <c r="A78" s="929"/>
      <c r="B78" s="935"/>
      <c r="C78" s="934"/>
      <c r="D78" s="201">
        <v>2018</v>
      </c>
      <c r="E78" s="202">
        <f t="shared" si="130"/>
        <v>1500</v>
      </c>
      <c r="F78" s="202">
        <v>1500</v>
      </c>
      <c r="G78" s="202"/>
      <c r="H78" s="202"/>
      <c r="I78" s="202"/>
      <c r="J78" s="928"/>
      <c r="K78" s="202">
        <f t="shared" si="131"/>
        <v>-1500</v>
      </c>
      <c r="L78" s="202">
        <f t="shared" si="132"/>
        <v>-1500</v>
      </c>
      <c r="M78" s="202"/>
      <c r="N78" s="202">
        <v>0</v>
      </c>
      <c r="O78" s="202">
        <v>0</v>
      </c>
      <c r="P78" s="930"/>
      <c r="Q78" s="202">
        <f t="shared" si="133"/>
        <v>0</v>
      </c>
      <c r="R78" s="202">
        <v>0</v>
      </c>
      <c r="S78" s="202">
        <v>0</v>
      </c>
      <c r="T78" s="202">
        <v>0</v>
      </c>
      <c r="U78" s="202">
        <v>0</v>
      </c>
      <c r="V78" s="928"/>
      <c r="W78" s="927"/>
    </row>
    <row r="79" spans="1:23" ht="67.5" customHeight="1" x14ac:dyDescent="0.25">
      <c r="A79" s="939" t="str">
        <f>'10. План 2014-2020'!A178</f>
        <v>1.3.</v>
      </c>
      <c r="B79" s="936" t="str">
        <f>'10. План 2014-2020'!B178</f>
        <v>Задача 1.3. Создание и развитие сети многофункциональных центров предоставления государственных и муниципальных услуг</v>
      </c>
      <c r="C79" s="934" t="s">
        <v>372</v>
      </c>
      <c r="D79" s="201" t="s">
        <v>23</v>
      </c>
      <c r="E79" s="202">
        <f>SUM(E80:E82)</f>
        <v>297733.19999999995</v>
      </c>
      <c r="F79" s="227">
        <f>SUM(F80:F82)</f>
        <v>297733.19999999995</v>
      </c>
      <c r="G79" s="227">
        <f>SUM(G80:G82)</f>
        <v>0</v>
      </c>
      <c r="H79" s="227">
        <f>SUM(H80:H82)</f>
        <v>0</v>
      </c>
      <c r="I79" s="227">
        <f>SUM(I80:I82)</f>
        <v>0</v>
      </c>
      <c r="J79" s="926"/>
      <c r="K79" s="202">
        <f>SUM(K80:K82)</f>
        <v>14315.249999999985</v>
      </c>
      <c r="L79" s="227">
        <f>SUM(L80:L82)</f>
        <v>14315.249999999985</v>
      </c>
      <c r="M79" s="227">
        <f>SUM(M80:M82)</f>
        <v>0</v>
      </c>
      <c r="N79" s="227">
        <f>SUM(N80:N82)</f>
        <v>0</v>
      </c>
      <c r="O79" s="227">
        <f>SUM(O80:O82)</f>
        <v>0</v>
      </c>
      <c r="P79" s="930"/>
      <c r="Q79" s="202">
        <f>SUM(Q80:Q82)</f>
        <v>312048.44999999995</v>
      </c>
      <c r="R79" s="227">
        <f>SUM(R80:R82)</f>
        <v>312048.44999999995</v>
      </c>
      <c r="S79" s="227">
        <f>SUM(S80:S82)</f>
        <v>0</v>
      </c>
      <c r="T79" s="227">
        <f>SUM(T80:T82)</f>
        <v>0</v>
      </c>
      <c r="U79" s="227">
        <f>SUM(U80:U82)</f>
        <v>0</v>
      </c>
      <c r="V79" s="926"/>
      <c r="W79" s="930" t="s">
        <v>393</v>
      </c>
    </row>
    <row r="80" spans="1:23" x14ac:dyDescent="0.25">
      <c r="A80" s="929"/>
      <c r="B80" s="937"/>
      <c r="C80" s="934"/>
      <c r="D80" s="201">
        <v>2016</v>
      </c>
      <c r="E80" s="202">
        <f>F80+G80+H80+I80</f>
        <v>97807.9</v>
      </c>
      <c r="F80" s="227">
        <f t="shared" ref="F80:I82" si="134">F84+F96+F100</f>
        <v>97807.9</v>
      </c>
      <c r="G80" s="227">
        <f t="shared" si="134"/>
        <v>0</v>
      </c>
      <c r="H80" s="227">
        <f t="shared" si="134"/>
        <v>0</v>
      </c>
      <c r="I80" s="227">
        <f t="shared" si="134"/>
        <v>0</v>
      </c>
      <c r="J80" s="927"/>
      <c r="K80" s="202">
        <f>L80+M80+N80+O80</f>
        <v>6235.8000000000029</v>
      </c>
      <c r="L80" s="202">
        <f>R80-F80</f>
        <v>6235.8000000000029</v>
      </c>
      <c r="M80" s="202">
        <f>S80-G80</f>
        <v>0</v>
      </c>
      <c r="N80" s="202">
        <f t="shared" ref="N80:N82" si="135">T80-H80</f>
        <v>0</v>
      </c>
      <c r="O80" s="202">
        <f t="shared" ref="O80:O82" si="136">U80-I80</f>
        <v>0</v>
      </c>
      <c r="P80" s="930"/>
      <c r="Q80" s="202">
        <f>R80+S80+T80+U80</f>
        <v>104043.7</v>
      </c>
      <c r="R80" s="202">
        <f>'10. План 2014-2020'!F181</f>
        <v>104043.7</v>
      </c>
      <c r="S80" s="202">
        <f>'10. План 2014-2020'!G181</f>
        <v>0</v>
      </c>
      <c r="T80" s="202">
        <f>'10. План 2014-2020'!H181</f>
        <v>0</v>
      </c>
      <c r="U80" s="202">
        <f>'10. План 2014-2020'!I181</f>
        <v>0</v>
      </c>
      <c r="V80" s="927"/>
      <c r="W80" s="930"/>
    </row>
    <row r="81" spans="1:23" x14ac:dyDescent="0.25">
      <c r="A81" s="929"/>
      <c r="B81" s="937"/>
      <c r="C81" s="934"/>
      <c r="D81" s="201">
        <v>2017</v>
      </c>
      <c r="E81" s="202">
        <f t="shared" ref="E81:E82" si="137">F81+G81+H81+I81</f>
        <v>97190.2</v>
      </c>
      <c r="F81" s="227">
        <f t="shared" si="134"/>
        <v>97190.2</v>
      </c>
      <c r="G81" s="227">
        <f t="shared" si="134"/>
        <v>0</v>
      </c>
      <c r="H81" s="227">
        <f t="shared" si="134"/>
        <v>0</v>
      </c>
      <c r="I81" s="227">
        <f t="shared" si="134"/>
        <v>0</v>
      </c>
      <c r="J81" s="927"/>
      <c r="K81" s="202">
        <f t="shared" ref="K81:K82" si="138">L81+M81+N81+O81</f>
        <v>6818.9499999999971</v>
      </c>
      <c r="L81" s="202">
        <f t="shared" ref="L81:L82" si="139">R81-F81</f>
        <v>6818.9499999999971</v>
      </c>
      <c r="M81" s="202">
        <f t="shared" ref="M81:M82" si="140">S81-G81</f>
        <v>0</v>
      </c>
      <c r="N81" s="202">
        <f t="shared" si="135"/>
        <v>0</v>
      </c>
      <c r="O81" s="202">
        <f t="shared" si="136"/>
        <v>0</v>
      </c>
      <c r="P81" s="930"/>
      <c r="Q81" s="202">
        <f t="shared" ref="Q81:Q82" si="141">R81+S81+T81+U81</f>
        <v>104009.15</v>
      </c>
      <c r="R81" s="202">
        <f>'10. План 2014-2020'!F182</f>
        <v>104009.15</v>
      </c>
      <c r="S81" s="202">
        <f>'10. План 2014-2020'!G182</f>
        <v>0</v>
      </c>
      <c r="T81" s="202">
        <f>'10. План 2014-2020'!H182</f>
        <v>0</v>
      </c>
      <c r="U81" s="202">
        <f>'10. План 2014-2020'!I182</f>
        <v>0</v>
      </c>
      <c r="V81" s="927"/>
      <c r="W81" s="930"/>
    </row>
    <row r="82" spans="1:23" ht="18" customHeight="1" x14ac:dyDescent="0.25">
      <c r="A82" s="929"/>
      <c r="B82" s="938"/>
      <c r="C82" s="934"/>
      <c r="D82" s="201">
        <v>2018</v>
      </c>
      <c r="E82" s="202">
        <f t="shared" si="137"/>
        <v>102735.1</v>
      </c>
      <c r="F82" s="227">
        <f t="shared" si="134"/>
        <v>102735.1</v>
      </c>
      <c r="G82" s="227">
        <f t="shared" si="134"/>
        <v>0</v>
      </c>
      <c r="H82" s="227">
        <f t="shared" si="134"/>
        <v>0</v>
      </c>
      <c r="I82" s="227">
        <f t="shared" si="134"/>
        <v>0</v>
      </c>
      <c r="J82" s="928"/>
      <c r="K82" s="202">
        <f t="shared" si="138"/>
        <v>1260.4999999999854</v>
      </c>
      <c r="L82" s="202">
        <f t="shared" si="139"/>
        <v>1260.4999999999854</v>
      </c>
      <c r="M82" s="202">
        <f t="shared" si="140"/>
        <v>0</v>
      </c>
      <c r="N82" s="202">
        <f t="shared" si="135"/>
        <v>0</v>
      </c>
      <c r="O82" s="202">
        <f t="shared" si="136"/>
        <v>0</v>
      </c>
      <c r="P82" s="930"/>
      <c r="Q82" s="202">
        <f t="shared" si="141"/>
        <v>103995.59999999999</v>
      </c>
      <c r="R82" s="202">
        <f>'10. План 2014-2020'!F183</f>
        <v>103995.59999999999</v>
      </c>
      <c r="S82" s="202">
        <f>'10. План 2014-2020'!G183</f>
        <v>0</v>
      </c>
      <c r="T82" s="202">
        <f>'10. План 2014-2020'!H183</f>
        <v>0</v>
      </c>
      <c r="U82" s="202">
        <f>'10. План 2014-2020'!I183</f>
        <v>0</v>
      </c>
      <c r="V82" s="928"/>
      <c r="W82" s="930"/>
    </row>
    <row r="83" spans="1:23" ht="67.5" customHeight="1" x14ac:dyDescent="0.25">
      <c r="A83" s="939" t="str">
        <f>'10. План 2014-2020'!A186</f>
        <v>1.3.1.</v>
      </c>
      <c r="B83" s="936" t="str">
        <f>'10. План 2014-2020'!B186</f>
        <v>Основное мероприятие 4. Организация предоставления государственных и муниципальных услуг по принципу "одного окна"</v>
      </c>
      <c r="C83" s="934" t="s">
        <v>372</v>
      </c>
      <c r="D83" s="201" t="s">
        <v>23</v>
      </c>
      <c r="E83" s="202">
        <f>SUM(E84:E86)</f>
        <v>5700</v>
      </c>
      <c r="F83" s="220">
        <f>SUM(F84:F86)</f>
        <v>5700</v>
      </c>
      <c r="G83" s="220">
        <f>SUM(G84:G86)</f>
        <v>0</v>
      </c>
      <c r="H83" s="220">
        <f>SUM(H84:H86)</f>
        <v>0</v>
      </c>
      <c r="I83" s="220">
        <f>SUM(I84:I86)</f>
        <v>0</v>
      </c>
      <c r="J83" s="926"/>
      <c r="K83" s="202">
        <f>SUM(K84:K86)</f>
        <v>-4887.05</v>
      </c>
      <c r="L83" s="220">
        <f>SUM(L84:L86)</f>
        <v>-4887.05</v>
      </c>
      <c r="M83" s="220">
        <f>SUM(M84:M86)</f>
        <v>0</v>
      </c>
      <c r="N83" s="220">
        <f>SUM(N84:N86)</f>
        <v>0</v>
      </c>
      <c r="O83" s="220">
        <f>SUM(O84:O86)</f>
        <v>0</v>
      </c>
      <c r="P83" s="930"/>
      <c r="Q83" s="202">
        <f>SUM(Q84:Q86)</f>
        <v>812.95</v>
      </c>
      <c r="R83" s="220">
        <f>SUM(R84:R86)</f>
        <v>812.95</v>
      </c>
      <c r="S83" s="220">
        <f>SUM(S84:S86)</f>
        <v>0</v>
      </c>
      <c r="T83" s="220">
        <f>SUM(T84:T86)</f>
        <v>0</v>
      </c>
      <c r="U83" s="220">
        <f>SUM(U84:U86)</f>
        <v>0</v>
      </c>
      <c r="V83" s="926" t="str">
        <f>'10. План 2014-2020'!J186</f>
        <v>Доля граждан, имеющих доступ к получению государственных и муниципальных услуг по принципу «одного окна» 
Уровень удовлетворенности граждан качеством предоставления государственных и муниципальных услуг</v>
      </c>
      <c r="W83" s="930" t="s">
        <v>393</v>
      </c>
    </row>
    <row r="84" spans="1:23" x14ac:dyDescent="0.25">
      <c r="A84" s="929"/>
      <c r="B84" s="937"/>
      <c r="C84" s="934"/>
      <c r="D84" s="201">
        <v>2016</v>
      </c>
      <c r="E84" s="202">
        <f>F84+G84+H84+I84</f>
        <v>4800</v>
      </c>
      <c r="F84" s="227">
        <v>4800</v>
      </c>
      <c r="G84" s="227">
        <v>0</v>
      </c>
      <c r="H84" s="227">
        <v>0</v>
      </c>
      <c r="I84" s="227"/>
      <c r="J84" s="927"/>
      <c r="K84" s="202">
        <f>L84+M84+N84+O84</f>
        <v>-4515</v>
      </c>
      <c r="L84" s="202">
        <f>R84-F84</f>
        <v>-4515</v>
      </c>
      <c r="M84" s="202">
        <f t="shared" ref="M84:M86" si="142">S84-G84</f>
        <v>0</v>
      </c>
      <c r="N84" s="202">
        <f t="shared" ref="N84:N86" si="143">T84-H84</f>
        <v>0</v>
      </c>
      <c r="O84" s="202">
        <f t="shared" ref="O84:O86" si="144">U84-I84</f>
        <v>0</v>
      </c>
      <c r="P84" s="930"/>
      <c r="Q84" s="202">
        <f>R84+S84+T84+U84</f>
        <v>285</v>
      </c>
      <c r="R84" s="342">
        <f>'10. План 2014-2020'!F189</f>
        <v>285</v>
      </c>
      <c r="S84" s="342">
        <f>'10. План 2014-2020'!G189</f>
        <v>0</v>
      </c>
      <c r="T84" s="342">
        <f>'10. План 2014-2020'!H189</f>
        <v>0</v>
      </c>
      <c r="U84" s="342">
        <f>'10. План 2014-2020'!I189</f>
        <v>0</v>
      </c>
      <c r="V84" s="927"/>
      <c r="W84" s="930"/>
    </row>
    <row r="85" spans="1:23" x14ac:dyDescent="0.25">
      <c r="A85" s="929"/>
      <c r="B85" s="937"/>
      <c r="C85" s="934"/>
      <c r="D85" s="201">
        <v>2017</v>
      </c>
      <c r="E85" s="202">
        <f t="shared" ref="E85:E86" si="145">F85+G85+H85+I85</f>
        <v>350</v>
      </c>
      <c r="F85" s="227">
        <v>350</v>
      </c>
      <c r="G85" s="227">
        <v>0</v>
      </c>
      <c r="H85" s="227">
        <v>0</v>
      </c>
      <c r="I85" s="227"/>
      <c r="J85" s="927"/>
      <c r="K85" s="202">
        <f t="shared" ref="K85:K86" si="146">L85+M85+N85+O85</f>
        <v>-79.25</v>
      </c>
      <c r="L85" s="202">
        <f t="shared" ref="L85:L86" si="147">R85-F85</f>
        <v>-79.25</v>
      </c>
      <c r="M85" s="202">
        <f t="shared" si="142"/>
        <v>0</v>
      </c>
      <c r="N85" s="202">
        <f t="shared" si="143"/>
        <v>0</v>
      </c>
      <c r="O85" s="202">
        <f t="shared" si="144"/>
        <v>0</v>
      </c>
      <c r="P85" s="930"/>
      <c r="Q85" s="202">
        <f t="shared" ref="Q85:Q86" si="148">R85+S85+T85+U85</f>
        <v>270.75</v>
      </c>
      <c r="R85" s="342">
        <f>'10. План 2014-2020'!F190</f>
        <v>270.75</v>
      </c>
      <c r="S85" s="342">
        <f>'10. План 2014-2020'!G190</f>
        <v>0</v>
      </c>
      <c r="T85" s="342">
        <f>'10. План 2014-2020'!H190</f>
        <v>0</v>
      </c>
      <c r="U85" s="342">
        <f>'10. План 2014-2020'!I190</f>
        <v>0</v>
      </c>
      <c r="V85" s="927"/>
      <c r="W85" s="930"/>
    </row>
    <row r="86" spans="1:23" ht="60" customHeight="1" x14ac:dyDescent="0.25">
      <c r="A86" s="929"/>
      <c r="B86" s="938"/>
      <c r="C86" s="934"/>
      <c r="D86" s="201">
        <v>2018</v>
      </c>
      <c r="E86" s="202">
        <f t="shared" si="145"/>
        <v>550</v>
      </c>
      <c r="F86" s="227">
        <v>550</v>
      </c>
      <c r="G86" s="227">
        <v>0</v>
      </c>
      <c r="H86" s="227">
        <v>0</v>
      </c>
      <c r="I86" s="227"/>
      <c r="J86" s="928"/>
      <c r="K86" s="202">
        <f t="shared" si="146"/>
        <v>-292.8</v>
      </c>
      <c r="L86" s="202">
        <f t="shared" si="147"/>
        <v>-292.8</v>
      </c>
      <c r="M86" s="202">
        <f t="shared" si="142"/>
        <v>0</v>
      </c>
      <c r="N86" s="202">
        <f t="shared" si="143"/>
        <v>0</v>
      </c>
      <c r="O86" s="202">
        <f t="shared" si="144"/>
        <v>0</v>
      </c>
      <c r="P86" s="930"/>
      <c r="Q86" s="202">
        <f t="shared" si="148"/>
        <v>257.2</v>
      </c>
      <c r="R86" s="342">
        <f>'10. План 2014-2020'!F191</f>
        <v>257.2</v>
      </c>
      <c r="S86" s="342">
        <f>'10. План 2014-2020'!G191</f>
        <v>0</v>
      </c>
      <c r="T86" s="342">
        <f>'10. План 2014-2020'!H191</f>
        <v>0</v>
      </c>
      <c r="U86" s="202">
        <f>'10. План 2014-2020'!I191</f>
        <v>0</v>
      </c>
      <c r="V86" s="928"/>
      <c r="W86" s="930"/>
    </row>
    <row r="87" spans="1:23" ht="67.5" customHeight="1" x14ac:dyDescent="0.25">
      <c r="A87" s="929" t="s">
        <v>677</v>
      </c>
      <c r="B87" s="924" t="s">
        <v>676</v>
      </c>
      <c r="C87" s="924" t="s">
        <v>410</v>
      </c>
      <c r="D87" s="341" t="s">
        <v>23</v>
      </c>
      <c r="E87" s="342">
        <f>SUM(E88:E90)</f>
        <v>4500</v>
      </c>
      <c r="F87" s="202">
        <f t="shared" ref="F87:I87" si="149">SUM(F88:F90)</f>
        <v>4500</v>
      </c>
      <c r="G87" s="202">
        <f t="shared" si="149"/>
        <v>0</v>
      </c>
      <c r="H87" s="202">
        <f t="shared" si="149"/>
        <v>0</v>
      </c>
      <c r="I87" s="202">
        <f t="shared" si="149"/>
        <v>0</v>
      </c>
      <c r="J87" s="926"/>
      <c r="K87" s="202">
        <f>SUM(K88:K90)</f>
        <v>-4500</v>
      </c>
      <c r="L87" s="202">
        <f t="shared" ref="L87:O87" si="150">SUM(L88:L90)</f>
        <v>-4500</v>
      </c>
      <c r="M87" s="202">
        <f t="shared" si="150"/>
        <v>0</v>
      </c>
      <c r="N87" s="202">
        <f t="shared" si="150"/>
        <v>0</v>
      </c>
      <c r="O87" s="202">
        <f t="shared" si="150"/>
        <v>0</v>
      </c>
      <c r="P87" s="930"/>
      <c r="Q87" s="202">
        <f>SUM(Q88:Q90)</f>
        <v>0</v>
      </c>
      <c r="R87" s="202">
        <f t="shared" ref="R87:U87" si="151">SUM(R88:R90)</f>
        <v>0</v>
      </c>
      <c r="S87" s="202">
        <f t="shared" si="151"/>
        <v>0</v>
      </c>
      <c r="T87" s="202">
        <f t="shared" si="151"/>
        <v>0</v>
      </c>
      <c r="U87" s="202">
        <f t="shared" si="151"/>
        <v>0</v>
      </c>
      <c r="V87" s="926"/>
      <c r="W87" s="930" t="s">
        <v>470</v>
      </c>
    </row>
    <row r="88" spans="1:23" x14ac:dyDescent="0.25">
      <c r="A88" s="929"/>
      <c r="B88" s="925"/>
      <c r="C88" s="925"/>
      <c r="D88" s="341">
        <v>2016</v>
      </c>
      <c r="E88" s="342">
        <f>F88+G88+H88+I88</f>
        <v>4500</v>
      </c>
      <c r="F88" s="202">
        <v>4500</v>
      </c>
      <c r="G88" s="202">
        <v>0</v>
      </c>
      <c r="H88" s="202">
        <v>0</v>
      </c>
      <c r="I88" s="202">
        <v>0</v>
      </c>
      <c r="J88" s="927"/>
      <c r="K88" s="202">
        <f>L88+M88+N88+O88</f>
        <v>-4500</v>
      </c>
      <c r="L88" s="202">
        <f>R88-F88</f>
        <v>-4500</v>
      </c>
      <c r="M88" s="202">
        <f t="shared" ref="M88:M90" si="152">S88-G88</f>
        <v>0</v>
      </c>
      <c r="N88" s="202">
        <f t="shared" ref="N88:N90" si="153">T88-H88</f>
        <v>0</v>
      </c>
      <c r="O88" s="202">
        <f t="shared" ref="O88:O90" si="154">U88-I88</f>
        <v>0</v>
      </c>
      <c r="P88" s="930"/>
      <c r="Q88" s="202">
        <f>R88+S88+T88+U88</f>
        <v>0</v>
      </c>
      <c r="R88" s="202">
        <v>0</v>
      </c>
      <c r="S88" s="202">
        <v>0</v>
      </c>
      <c r="T88" s="202">
        <v>0</v>
      </c>
      <c r="U88" s="202">
        <v>0</v>
      </c>
      <c r="V88" s="927"/>
      <c r="W88" s="930"/>
    </row>
    <row r="89" spans="1:23" x14ac:dyDescent="0.25">
      <c r="A89" s="929"/>
      <c r="B89" s="925"/>
      <c r="C89" s="925"/>
      <c r="D89" s="341">
        <v>2017</v>
      </c>
      <c r="E89" s="342">
        <f t="shared" ref="E89:E90" si="155">F89+G89+H89+I89</f>
        <v>0</v>
      </c>
      <c r="F89" s="202">
        <v>0</v>
      </c>
      <c r="G89" s="202">
        <v>0</v>
      </c>
      <c r="H89" s="202">
        <v>0</v>
      </c>
      <c r="I89" s="202">
        <v>0</v>
      </c>
      <c r="J89" s="927"/>
      <c r="K89" s="202">
        <f t="shared" ref="K89:K90" si="156">L89+M89+N89+O89</f>
        <v>0</v>
      </c>
      <c r="L89" s="202">
        <f t="shared" ref="L89:L90" si="157">R89-F89</f>
        <v>0</v>
      </c>
      <c r="M89" s="202">
        <f t="shared" si="152"/>
        <v>0</v>
      </c>
      <c r="N89" s="202">
        <f t="shared" si="153"/>
        <v>0</v>
      </c>
      <c r="O89" s="202">
        <f t="shared" si="154"/>
        <v>0</v>
      </c>
      <c r="P89" s="930"/>
      <c r="Q89" s="202">
        <f t="shared" ref="Q89:Q90" si="158">R89+S89+T89+U89</f>
        <v>0</v>
      </c>
      <c r="R89" s="202">
        <v>0</v>
      </c>
      <c r="S89" s="202">
        <v>0</v>
      </c>
      <c r="T89" s="202">
        <v>0</v>
      </c>
      <c r="U89" s="202">
        <v>0</v>
      </c>
      <c r="V89" s="927"/>
      <c r="W89" s="930"/>
    </row>
    <row r="90" spans="1:23" ht="20.25" customHeight="1" x14ac:dyDescent="0.25">
      <c r="A90" s="929"/>
      <c r="B90" s="935"/>
      <c r="C90" s="935"/>
      <c r="D90" s="341">
        <v>2018</v>
      </c>
      <c r="E90" s="342">
        <f t="shared" si="155"/>
        <v>0</v>
      </c>
      <c r="F90" s="202">
        <v>0</v>
      </c>
      <c r="G90" s="202">
        <v>0</v>
      </c>
      <c r="H90" s="202">
        <v>0</v>
      </c>
      <c r="I90" s="202">
        <v>0</v>
      </c>
      <c r="J90" s="928"/>
      <c r="K90" s="202">
        <f t="shared" si="156"/>
        <v>0</v>
      </c>
      <c r="L90" s="202">
        <f t="shared" si="157"/>
        <v>0</v>
      </c>
      <c r="M90" s="202">
        <f t="shared" si="152"/>
        <v>0</v>
      </c>
      <c r="N90" s="202">
        <f t="shared" si="153"/>
        <v>0</v>
      </c>
      <c r="O90" s="202">
        <f t="shared" si="154"/>
        <v>0</v>
      </c>
      <c r="P90" s="930"/>
      <c r="Q90" s="202">
        <f t="shared" si="158"/>
        <v>0</v>
      </c>
      <c r="R90" s="202">
        <v>0</v>
      </c>
      <c r="S90" s="202">
        <v>0</v>
      </c>
      <c r="T90" s="202">
        <v>0</v>
      </c>
      <c r="U90" s="202">
        <v>0</v>
      </c>
      <c r="V90" s="928"/>
      <c r="W90" s="930"/>
    </row>
    <row r="91" spans="1:23" ht="67.5" customHeight="1" x14ac:dyDescent="0.25">
      <c r="A91" s="929" t="str">
        <f>'10. План 2014-2020'!A197</f>
        <v>1.3.1.2.</v>
      </c>
      <c r="B91" s="924" t="str">
        <f>'10. План 2014-2020'!B197</f>
        <v xml:space="preserve">Проведение  социологических опросов, исследований,  мониторинга качества  предоставления государственных услуг в  муниципальных образованиях </v>
      </c>
      <c r="C91" s="934" t="s">
        <v>330</v>
      </c>
      <c r="D91" s="201" t="s">
        <v>23</v>
      </c>
      <c r="E91" s="202">
        <f>SUM(E92:E94)</f>
        <v>1200</v>
      </c>
      <c r="F91" s="202">
        <f>SUM(F92:F94)</f>
        <v>1200</v>
      </c>
      <c r="G91" s="202">
        <f t="shared" ref="G91:I91" si="159">SUM(G92:G94)</f>
        <v>0</v>
      </c>
      <c r="H91" s="202">
        <f t="shared" si="159"/>
        <v>0</v>
      </c>
      <c r="I91" s="202">
        <f t="shared" si="159"/>
        <v>0</v>
      </c>
      <c r="J91" s="926"/>
      <c r="K91" s="202">
        <f>SUM(K92:K94)</f>
        <v>-387.05</v>
      </c>
      <c r="L91" s="202">
        <f t="shared" ref="L91:O91" si="160">SUM(L92:L94)</f>
        <v>-387.05</v>
      </c>
      <c r="M91" s="202">
        <f t="shared" si="160"/>
        <v>0</v>
      </c>
      <c r="N91" s="202">
        <f t="shared" si="160"/>
        <v>0</v>
      </c>
      <c r="O91" s="202">
        <f t="shared" si="160"/>
        <v>0</v>
      </c>
      <c r="P91" s="930"/>
      <c r="Q91" s="202">
        <f>SUM(Q92:Q94)</f>
        <v>812.95</v>
      </c>
      <c r="R91" s="202">
        <f>SUM(R92:R94)</f>
        <v>812.95</v>
      </c>
      <c r="S91" s="202">
        <f t="shared" ref="S91:U91" si="161">SUM(S92:S94)</f>
        <v>0</v>
      </c>
      <c r="T91" s="202">
        <f t="shared" si="161"/>
        <v>0</v>
      </c>
      <c r="U91" s="202">
        <f t="shared" si="161"/>
        <v>0</v>
      </c>
      <c r="V91" s="926" t="str">
        <f>'10. План 2014-2020'!J197</f>
        <v>проведение социологического опроса (в рамках государственного контракта) для определение уровня удовлетворенности населения области каачеством предоставления  государственных услуг</v>
      </c>
      <c r="W91" s="930" t="s">
        <v>472</v>
      </c>
    </row>
    <row r="92" spans="1:23" x14ac:dyDescent="0.25">
      <c r="A92" s="929"/>
      <c r="B92" s="925"/>
      <c r="C92" s="934"/>
      <c r="D92" s="201">
        <v>2016</v>
      </c>
      <c r="E92" s="202">
        <f>F92+G92+H92+I92</f>
        <v>300</v>
      </c>
      <c r="F92" s="202">
        <v>300</v>
      </c>
      <c r="G92" s="202">
        <v>0</v>
      </c>
      <c r="H92" s="202">
        <v>0</v>
      </c>
      <c r="I92" s="202">
        <v>0</v>
      </c>
      <c r="J92" s="927"/>
      <c r="K92" s="202">
        <f>L92+M92+N92+O92</f>
        <v>-15</v>
      </c>
      <c r="L92" s="202">
        <f>R92-F92</f>
        <v>-15</v>
      </c>
      <c r="M92" s="202">
        <f t="shared" ref="M92:M94" si="162">S92-G92</f>
        <v>0</v>
      </c>
      <c r="N92" s="202">
        <f t="shared" ref="N92:N94" si="163">T92-H92</f>
        <v>0</v>
      </c>
      <c r="O92" s="202">
        <f t="shared" ref="O92:O94" si="164">U92-I92</f>
        <v>0</v>
      </c>
      <c r="P92" s="930"/>
      <c r="Q92" s="202">
        <f>R92+S92+T92+U92</f>
        <v>285</v>
      </c>
      <c r="R92" s="202">
        <f>'10. План 2014-2020'!F200</f>
        <v>285</v>
      </c>
      <c r="S92" s="202">
        <v>0</v>
      </c>
      <c r="T92" s="202">
        <v>0</v>
      </c>
      <c r="U92" s="202">
        <v>0</v>
      </c>
      <c r="V92" s="927"/>
      <c r="W92" s="930"/>
    </row>
    <row r="93" spans="1:23" x14ac:dyDescent="0.25">
      <c r="A93" s="929"/>
      <c r="B93" s="925"/>
      <c r="C93" s="934"/>
      <c r="D93" s="201">
        <v>2017</v>
      </c>
      <c r="E93" s="202">
        <f t="shared" ref="E93:E94" si="165">F93+G93+H93+I93</f>
        <v>350</v>
      </c>
      <c r="F93" s="202">
        <v>350</v>
      </c>
      <c r="G93" s="202">
        <v>0</v>
      </c>
      <c r="H93" s="202">
        <v>0</v>
      </c>
      <c r="I93" s="202">
        <v>0</v>
      </c>
      <c r="J93" s="927"/>
      <c r="K93" s="202">
        <f t="shared" ref="K93:K94" si="166">L93+M93+N93+O93</f>
        <v>-79.25</v>
      </c>
      <c r="L93" s="202">
        <f t="shared" ref="L93:L94" si="167">R93-F93</f>
        <v>-79.25</v>
      </c>
      <c r="M93" s="202">
        <f t="shared" si="162"/>
        <v>0</v>
      </c>
      <c r="N93" s="202">
        <f t="shared" si="163"/>
        <v>0</v>
      </c>
      <c r="O93" s="202">
        <f t="shared" si="164"/>
        <v>0</v>
      </c>
      <c r="P93" s="930"/>
      <c r="Q93" s="202">
        <f t="shared" ref="Q93:Q94" si="168">R93+S93+T93+U93</f>
        <v>270.75</v>
      </c>
      <c r="R93" s="202">
        <f>'10. План 2014-2020'!F201</f>
        <v>270.75</v>
      </c>
      <c r="S93" s="202">
        <v>0</v>
      </c>
      <c r="T93" s="202">
        <v>0</v>
      </c>
      <c r="U93" s="202">
        <v>0</v>
      </c>
      <c r="V93" s="927"/>
      <c r="W93" s="930"/>
    </row>
    <row r="94" spans="1:23" ht="20.25" customHeight="1" x14ac:dyDescent="0.25">
      <c r="A94" s="929"/>
      <c r="B94" s="935"/>
      <c r="C94" s="934"/>
      <c r="D94" s="201">
        <v>2018</v>
      </c>
      <c r="E94" s="202">
        <f t="shared" si="165"/>
        <v>550</v>
      </c>
      <c r="F94" s="202">
        <v>550</v>
      </c>
      <c r="G94" s="202">
        <v>0</v>
      </c>
      <c r="H94" s="202">
        <v>0</v>
      </c>
      <c r="I94" s="202">
        <v>0</v>
      </c>
      <c r="J94" s="928"/>
      <c r="K94" s="202">
        <f t="shared" si="166"/>
        <v>-292.8</v>
      </c>
      <c r="L94" s="202">
        <f t="shared" si="167"/>
        <v>-292.8</v>
      </c>
      <c r="M94" s="202">
        <f t="shared" si="162"/>
        <v>0</v>
      </c>
      <c r="N94" s="202">
        <f t="shared" si="163"/>
        <v>0</v>
      </c>
      <c r="O94" s="202">
        <f t="shared" si="164"/>
        <v>0</v>
      </c>
      <c r="P94" s="930"/>
      <c r="Q94" s="202">
        <f t="shared" si="168"/>
        <v>257.2</v>
      </c>
      <c r="R94" s="202">
        <f>'10. План 2014-2020'!F202</f>
        <v>257.2</v>
      </c>
      <c r="S94" s="202">
        <v>0</v>
      </c>
      <c r="T94" s="202">
        <v>0</v>
      </c>
      <c r="U94" s="202">
        <v>0</v>
      </c>
      <c r="V94" s="928"/>
      <c r="W94" s="930"/>
    </row>
    <row r="95" spans="1:23" ht="67.5" customHeight="1" x14ac:dyDescent="0.25">
      <c r="A95" s="929" t="str">
        <f>'10. План 2014-2020'!A205</f>
        <v>1.3.2.</v>
      </c>
      <c r="B95" s="936" t="s">
        <v>532</v>
      </c>
      <c r="C95" s="934" t="s">
        <v>348</v>
      </c>
      <c r="D95" s="201" t="s">
        <v>23</v>
      </c>
      <c r="E95" s="202">
        <f>SUM(E96:E98)</f>
        <v>9879</v>
      </c>
      <c r="F95" s="202">
        <f t="shared" ref="F95:I95" si="169">SUM(F96:F98)</f>
        <v>9879</v>
      </c>
      <c r="G95" s="202">
        <f t="shared" si="169"/>
        <v>0</v>
      </c>
      <c r="H95" s="202">
        <f t="shared" si="169"/>
        <v>0</v>
      </c>
      <c r="I95" s="202">
        <f t="shared" si="169"/>
        <v>0</v>
      </c>
      <c r="J95" s="926"/>
      <c r="K95" s="202">
        <f>SUM(K96:K98)</f>
        <v>301356.5</v>
      </c>
      <c r="L95" s="202">
        <f t="shared" ref="L95:O95" si="170">SUM(L96:L98)</f>
        <v>301356.5</v>
      </c>
      <c r="M95" s="202">
        <f t="shared" si="170"/>
        <v>0</v>
      </c>
      <c r="N95" s="202">
        <f t="shared" si="170"/>
        <v>0</v>
      </c>
      <c r="O95" s="202">
        <f t="shared" si="170"/>
        <v>0</v>
      </c>
      <c r="P95" s="936" t="str">
        <f>'10. План 2014-2020'!B205</f>
        <v>Основное мероприятие 5. Обеспечение предоставления  государственных  и муниципальных услуг в ГОБУ "МФЦ МО"</v>
      </c>
      <c r="Q95" s="202">
        <f>SUM(Q96:Q98)</f>
        <v>311235.5</v>
      </c>
      <c r="R95" s="202">
        <f t="shared" ref="R95:U95" si="171">SUM(R96:R98)</f>
        <v>311235.5</v>
      </c>
      <c r="S95" s="202">
        <f t="shared" si="171"/>
        <v>0</v>
      </c>
      <c r="T95" s="202">
        <f t="shared" si="171"/>
        <v>0</v>
      </c>
      <c r="U95" s="202">
        <f t="shared" si="171"/>
        <v>0</v>
      </c>
      <c r="V95" s="926" t="str">
        <f>'10. План 2014-2020'!J186</f>
        <v>Доля граждан, имеющих доступ к получению государственных и муниципальных услуг по принципу «одного окна» 
Уровень удовлетворенности граждан качеством предоставления государственных и муниципальных услуг</v>
      </c>
      <c r="W95" s="930" t="s">
        <v>471</v>
      </c>
    </row>
    <row r="96" spans="1:23" x14ac:dyDescent="0.25">
      <c r="A96" s="929"/>
      <c r="B96" s="937"/>
      <c r="C96" s="934"/>
      <c r="D96" s="201">
        <v>2016</v>
      </c>
      <c r="E96" s="202">
        <f>F96+G96+H96+I96</f>
        <v>2989.5</v>
      </c>
      <c r="F96" s="202">
        <v>2989.5</v>
      </c>
      <c r="G96" s="202">
        <v>0</v>
      </c>
      <c r="H96" s="202">
        <v>0</v>
      </c>
      <c r="I96" s="202">
        <v>0</v>
      </c>
      <c r="J96" s="927"/>
      <c r="K96" s="202">
        <f>L96+M96+N96+O96</f>
        <v>100769.2</v>
      </c>
      <c r="L96" s="202">
        <f>R96-F96</f>
        <v>100769.2</v>
      </c>
      <c r="M96" s="202">
        <f t="shared" ref="M96:M98" si="172">S96-G96</f>
        <v>0</v>
      </c>
      <c r="N96" s="202">
        <f t="shared" ref="N96:N98" si="173">T96-H96</f>
        <v>0</v>
      </c>
      <c r="O96" s="202">
        <f t="shared" ref="O96:O98" si="174">U96-I96</f>
        <v>0</v>
      </c>
      <c r="P96" s="937"/>
      <c r="Q96" s="202">
        <f>R96+S96+T96+U96</f>
        <v>103758.7</v>
      </c>
      <c r="R96" s="202">
        <f>'10. План 2014-2020'!F208</f>
        <v>103758.7</v>
      </c>
      <c r="S96" s="256">
        <f>'10. План 2014-2020'!G208</f>
        <v>0</v>
      </c>
      <c r="T96" s="256">
        <f>'10. План 2014-2020'!H208</f>
        <v>0</v>
      </c>
      <c r="U96" s="256">
        <f>'10. План 2014-2020'!I208</f>
        <v>0</v>
      </c>
      <c r="V96" s="927"/>
      <c r="W96" s="930"/>
    </row>
    <row r="97" spans="1:23" x14ac:dyDescent="0.25">
      <c r="A97" s="929"/>
      <c r="B97" s="937"/>
      <c r="C97" s="934"/>
      <c r="D97" s="201">
        <v>2017</v>
      </c>
      <c r="E97" s="202">
        <f t="shared" ref="E97:E98" si="175">F97+G97+H97+I97</f>
        <v>2989.5</v>
      </c>
      <c r="F97" s="202">
        <v>2989.5</v>
      </c>
      <c r="G97" s="202">
        <v>0</v>
      </c>
      <c r="H97" s="202">
        <v>0</v>
      </c>
      <c r="I97" s="202">
        <v>0</v>
      </c>
      <c r="J97" s="927"/>
      <c r="K97" s="202">
        <f t="shared" ref="K97:K98" si="176">L97+M97+N97+O97</f>
        <v>100748.9</v>
      </c>
      <c r="L97" s="202">
        <f t="shared" ref="L97:L98" si="177">R97-F97</f>
        <v>100748.9</v>
      </c>
      <c r="M97" s="202">
        <f t="shared" si="172"/>
        <v>0</v>
      </c>
      <c r="N97" s="202">
        <f t="shared" si="173"/>
        <v>0</v>
      </c>
      <c r="O97" s="202">
        <f t="shared" si="174"/>
        <v>0</v>
      </c>
      <c r="P97" s="937"/>
      <c r="Q97" s="202">
        <f t="shared" ref="Q97:Q98" si="178">R97+S97+T97+U97</f>
        <v>103738.4</v>
      </c>
      <c r="R97" s="256">
        <f>'10. План 2014-2020'!F209</f>
        <v>103738.4</v>
      </c>
      <c r="S97" s="256">
        <f>'10. План 2014-2020'!G209</f>
        <v>0</v>
      </c>
      <c r="T97" s="256">
        <f>'10. План 2014-2020'!H209</f>
        <v>0</v>
      </c>
      <c r="U97" s="256">
        <f>'10. План 2014-2020'!I209</f>
        <v>0</v>
      </c>
      <c r="V97" s="927"/>
      <c r="W97" s="930"/>
    </row>
    <row r="98" spans="1:23" ht="64.5" customHeight="1" x14ac:dyDescent="0.25">
      <c r="A98" s="929"/>
      <c r="B98" s="938"/>
      <c r="C98" s="934"/>
      <c r="D98" s="201">
        <v>2018</v>
      </c>
      <c r="E98" s="202">
        <f t="shared" si="175"/>
        <v>3900</v>
      </c>
      <c r="F98" s="202">
        <v>3900</v>
      </c>
      <c r="G98" s="202">
        <v>0</v>
      </c>
      <c r="H98" s="202">
        <v>0</v>
      </c>
      <c r="I98" s="202">
        <v>0</v>
      </c>
      <c r="J98" s="928"/>
      <c r="K98" s="202">
        <f t="shared" si="176"/>
        <v>99838.399999999994</v>
      </c>
      <c r="L98" s="202">
        <f t="shared" si="177"/>
        <v>99838.399999999994</v>
      </c>
      <c r="M98" s="202">
        <f t="shared" si="172"/>
        <v>0</v>
      </c>
      <c r="N98" s="202">
        <f t="shared" si="173"/>
        <v>0</v>
      </c>
      <c r="O98" s="202">
        <f t="shared" si="174"/>
        <v>0</v>
      </c>
      <c r="P98" s="938"/>
      <c r="Q98" s="202">
        <f t="shared" si="178"/>
        <v>103738.4</v>
      </c>
      <c r="R98" s="256">
        <f>'10. План 2014-2020'!F210</f>
        <v>103738.4</v>
      </c>
      <c r="S98" s="256">
        <f>'10. План 2014-2020'!G210</f>
        <v>0</v>
      </c>
      <c r="T98" s="256">
        <f>'10. План 2014-2020'!H210</f>
        <v>0</v>
      </c>
      <c r="U98" s="256">
        <f>'10. План 2014-2020'!I210</f>
        <v>0</v>
      </c>
      <c r="V98" s="928"/>
      <c r="W98" s="930"/>
    </row>
    <row r="99" spans="1:23" ht="67.5" customHeight="1" x14ac:dyDescent="0.25">
      <c r="A99" s="929" t="s">
        <v>533</v>
      </c>
      <c r="B99" s="936" t="s">
        <v>534</v>
      </c>
      <c r="C99" s="934" t="s">
        <v>411</v>
      </c>
      <c r="D99" s="201" t="s">
        <v>23</v>
      </c>
      <c r="E99" s="202">
        <f>SUM(E100:E102)</f>
        <v>282154.19999999995</v>
      </c>
      <c r="F99" s="202">
        <f t="shared" ref="F99:I99" si="179">SUM(F100:F102)</f>
        <v>282154.19999999995</v>
      </c>
      <c r="G99" s="202">
        <f t="shared" si="179"/>
        <v>0</v>
      </c>
      <c r="H99" s="202">
        <f t="shared" si="179"/>
        <v>0</v>
      </c>
      <c r="I99" s="202">
        <f t="shared" si="179"/>
        <v>0</v>
      </c>
      <c r="J99" s="926"/>
      <c r="K99" s="202">
        <f>SUM(K100:K102)</f>
        <v>-282154.19999999995</v>
      </c>
      <c r="L99" s="202">
        <f t="shared" ref="L99:O99" si="180">SUM(L100:L102)</f>
        <v>-282154.19999999995</v>
      </c>
      <c r="M99" s="202">
        <f t="shared" si="180"/>
        <v>0</v>
      </c>
      <c r="N99" s="202">
        <f t="shared" si="180"/>
        <v>0</v>
      </c>
      <c r="O99" s="202">
        <f t="shared" si="180"/>
        <v>0</v>
      </c>
      <c r="P99" s="930"/>
      <c r="Q99" s="202">
        <f>SUM(Q100:Q102)</f>
        <v>0</v>
      </c>
      <c r="R99" s="202">
        <f t="shared" ref="R99:U99" si="181">SUM(R100:R102)</f>
        <v>0</v>
      </c>
      <c r="S99" s="202">
        <f t="shared" si="181"/>
        <v>0</v>
      </c>
      <c r="T99" s="202">
        <f t="shared" si="181"/>
        <v>0</v>
      </c>
      <c r="U99" s="202">
        <f t="shared" si="181"/>
        <v>0</v>
      </c>
      <c r="V99" s="926" t="s">
        <v>393</v>
      </c>
      <c r="W99" s="930" t="s">
        <v>470</v>
      </c>
    </row>
    <row r="100" spans="1:23" x14ac:dyDescent="0.25">
      <c r="A100" s="929"/>
      <c r="B100" s="937"/>
      <c r="C100" s="934"/>
      <c r="D100" s="201">
        <v>2016</v>
      </c>
      <c r="E100" s="202">
        <f>F100+G100+H100+I100</f>
        <v>90018.4</v>
      </c>
      <c r="F100" s="202">
        <v>90018.4</v>
      </c>
      <c r="G100" s="202">
        <v>0</v>
      </c>
      <c r="H100" s="202">
        <v>0</v>
      </c>
      <c r="I100" s="202">
        <v>0</v>
      </c>
      <c r="J100" s="927"/>
      <c r="K100" s="202">
        <f>L100+M100+N100+O100</f>
        <v>-90018.4</v>
      </c>
      <c r="L100" s="202">
        <f>R100-F100</f>
        <v>-90018.4</v>
      </c>
      <c r="M100" s="202">
        <f t="shared" ref="M100:M102" si="182">S100-G100</f>
        <v>0</v>
      </c>
      <c r="N100" s="202">
        <f t="shared" ref="N100:N102" si="183">T100-H100</f>
        <v>0</v>
      </c>
      <c r="O100" s="202">
        <f t="shared" ref="O100:O102" si="184">U100-I100</f>
        <v>0</v>
      </c>
      <c r="P100" s="930"/>
      <c r="Q100" s="202">
        <f>R100+S100+T100+U100</f>
        <v>0</v>
      </c>
      <c r="R100" s="202">
        <v>0</v>
      </c>
      <c r="S100" s="202">
        <v>0</v>
      </c>
      <c r="T100" s="202">
        <v>0</v>
      </c>
      <c r="U100" s="202">
        <v>0</v>
      </c>
      <c r="V100" s="927"/>
      <c r="W100" s="930"/>
    </row>
    <row r="101" spans="1:23" x14ac:dyDescent="0.25">
      <c r="A101" s="929"/>
      <c r="B101" s="937"/>
      <c r="C101" s="934"/>
      <c r="D101" s="201">
        <v>2017</v>
      </c>
      <c r="E101" s="202">
        <f t="shared" ref="E101:E102" si="185">F101+G101+H101+I101</f>
        <v>93850.7</v>
      </c>
      <c r="F101" s="202">
        <v>93850.7</v>
      </c>
      <c r="G101" s="202">
        <v>0</v>
      </c>
      <c r="H101" s="202">
        <v>0</v>
      </c>
      <c r="I101" s="202">
        <v>0</v>
      </c>
      <c r="J101" s="927"/>
      <c r="K101" s="202">
        <f t="shared" ref="K101:K102" si="186">L101+M101+N101+O101</f>
        <v>-93850.7</v>
      </c>
      <c r="L101" s="202">
        <f t="shared" ref="L101:L102" si="187">R101-F101</f>
        <v>-93850.7</v>
      </c>
      <c r="M101" s="202">
        <f t="shared" si="182"/>
        <v>0</v>
      </c>
      <c r="N101" s="202">
        <f t="shared" si="183"/>
        <v>0</v>
      </c>
      <c r="O101" s="202">
        <f t="shared" si="184"/>
        <v>0</v>
      </c>
      <c r="P101" s="930"/>
      <c r="Q101" s="202">
        <f t="shared" ref="Q101:Q102" si="188">R101+S101+T101+U101</f>
        <v>0</v>
      </c>
      <c r="R101" s="202">
        <v>0</v>
      </c>
      <c r="S101" s="202">
        <v>0</v>
      </c>
      <c r="T101" s="202">
        <v>0</v>
      </c>
      <c r="U101" s="202">
        <v>0</v>
      </c>
      <c r="V101" s="927"/>
      <c r="W101" s="930"/>
    </row>
    <row r="102" spans="1:23" ht="75.75" customHeight="1" x14ac:dyDescent="0.25">
      <c r="A102" s="929"/>
      <c r="B102" s="938"/>
      <c r="C102" s="934"/>
      <c r="D102" s="201">
        <v>2018</v>
      </c>
      <c r="E102" s="202">
        <f t="shared" si="185"/>
        <v>98285.1</v>
      </c>
      <c r="F102" s="202">
        <v>98285.1</v>
      </c>
      <c r="G102" s="202">
        <v>0</v>
      </c>
      <c r="H102" s="202">
        <v>0</v>
      </c>
      <c r="I102" s="202">
        <v>0</v>
      </c>
      <c r="J102" s="928"/>
      <c r="K102" s="202">
        <f t="shared" si="186"/>
        <v>-98285.1</v>
      </c>
      <c r="L102" s="202">
        <f t="shared" si="187"/>
        <v>-98285.1</v>
      </c>
      <c r="M102" s="202">
        <f t="shared" si="182"/>
        <v>0</v>
      </c>
      <c r="N102" s="202">
        <f t="shared" si="183"/>
        <v>0</v>
      </c>
      <c r="O102" s="202">
        <f t="shared" si="184"/>
        <v>0</v>
      </c>
      <c r="P102" s="930"/>
      <c r="Q102" s="202">
        <f t="shared" si="188"/>
        <v>0</v>
      </c>
      <c r="R102" s="202">
        <v>0</v>
      </c>
      <c r="S102" s="202">
        <v>0</v>
      </c>
      <c r="T102" s="202">
        <v>0</v>
      </c>
      <c r="U102" s="202">
        <v>0</v>
      </c>
      <c r="V102" s="928"/>
      <c r="W102" s="930"/>
    </row>
    <row r="103" spans="1:23" ht="67.5" customHeight="1" x14ac:dyDescent="0.25">
      <c r="A103" s="929" t="str">
        <f>'10. План 2014-2020'!A258</f>
        <v>1.4.</v>
      </c>
      <c r="B103" s="936" t="str">
        <f>'10. План 2014-2020'!B258</f>
        <v xml:space="preserve">Задача 1.4. Сохранение и пополнение Архивного фонда Мурманской области 
</v>
      </c>
      <c r="C103" s="934" t="s">
        <v>372</v>
      </c>
      <c r="D103" s="201" t="s">
        <v>23</v>
      </c>
      <c r="E103" s="202">
        <f>SUM(E104:E106)</f>
        <v>230097.3</v>
      </c>
      <c r="F103" s="202">
        <f>SUM(F104:F106)</f>
        <v>230097.3</v>
      </c>
      <c r="G103" s="202">
        <f>SUM(G104:G106)</f>
        <v>0</v>
      </c>
      <c r="H103" s="202">
        <f>SUM(H104:H106)</f>
        <v>0</v>
      </c>
      <c r="I103" s="202">
        <f>SUM(I104:I106)</f>
        <v>0</v>
      </c>
      <c r="J103" s="926"/>
      <c r="K103" s="202">
        <f>SUM(K104:K106)</f>
        <v>5273.6999999999971</v>
      </c>
      <c r="L103" s="202">
        <f>SUM(L104:L106)</f>
        <v>5273.6999999999971</v>
      </c>
      <c r="M103" s="202">
        <f>SUM(M104:M106)</f>
        <v>0</v>
      </c>
      <c r="N103" s="202">
        <f>SUM(N104:N106)</f>
        <v>0</v>
      </c>
      <c r="O103" s="202">
        <f>SUM(O104:O106)</f>
        <v>0</v>
      </c>
      <c r="P103" s="930"/>
      <c r="Q103" s="202">
        <f>SUM(Q104:Q106)</f>
        <v>235371</v>
      </c>
      <c r="R103" s="202">
        <f>SUM(R104:R106)</f>
        <v>235371</v>
      </c>
      <c r="S103" s="202">
        <f t="shared" ref="S103:U103" si="189">SUM(S104:S106)</f>
        <v>0</v>
      </c>
      <c r="T103" s="202">
        <f t="shared" si="189"/>
        <v>0</v>
      </c>
      <c r="U103" s="202">
        <f t="shared" si="189"/>
        <v>0</v>
      </c>
      <c r="V103" s="926"/>
      <c r="W103" s="930"/>
    </row>
    <row r="104" spans="1:23" x14ac:dyDescent="0.25">
      <c r="A104" s="929"/>
      <c r="B104" s="937"/>
      <c r="C104" s="934"/>
      <c r="D104" s="201">
        <v>2016</v>
      </c>
      <c r="E104" s="202">
        <f>F104+G104+H104+I104</f>
        <v>72842.3</v>
      </c>
      <c r="F104" s="221">
        <v>72842.3</v>
      </c>
      <c r="G104" s="221">
        <v>0</v>
      </c>
      <c r="H104" s="221">
        <v>0</v>
      </c>
      <c r="I104" s="221"/>
      <c r="J104" s="927"/>
      <c r="K104" s="202">
        <f>L104+M104+N104+O104</f>
        <v>4795.3000000000029</v>
      </c>
      <c r="L104" s="202">
        <f>R104-F104</f>
        <v>4795.3000000000029</v>
      </c>
      <c r="M104" s="202">
        <f t="shared" ref="M104:M106" si="190">S104-G104</f>
        <v>0</v>
      </c>
      <c r="N104" s="202">
        <f t="shared" ref="N104:N106" si="191">T104-H104</f>
        <v>0</v>
      </c>
      <c r="O104" s="202">
        <f t="shared" ref="O104:O106" si="192">U104-I104</f>
        <v>0</v>
      </c>
      <c r="P104" s="930"/>
      <c r="Q104" s="202">
        <f>R104+S104+T104+U104</f>
        <v>77637.600000000006</v>
      </c>
      <c r="R104" s="202">
        <f>'10. План 2014-2020'!F261</f>
        <v>77637.600000000006</v>
      </c>
      <c r="S104" s="202">
        <f>'10. План 2014-2020'!G367</f>
        <v>0</v>
      </c>
      <c r="T104" s="202">
        <f>'10. План 2014-2020'!H367</f>
        <v>0</v>
      </c>
      <c r="U104" s="202"/>
      <c r="V104" s="927"/>
      <c r="W104" s="930"/>
    </row>
    <row r="105" spans="1:23" x14ac:dyDescent="0.25">
      <c r="A105" s="929"/>
      <c r="B105" s="937"/>
      <c r="C105" s="934"/>
      <c r="D105" s="201">
        <v>2017</v>
      </c>
      <c r="E105" s="202">
        <f t="shared" ref="E105:E106" si="193">F105+G105+H105+I105</f>
        <v>73657.5</v>
      </c>
      <c r="F105" s="221">
        <v>73657.5</v>
      </c>
      <c r="G105" s="221">
        <v>0</v>
      </c>
      <c r="H105" s="221">
        <v>0</v>
      </c>
      <c r="I105" s="221"/>
      <c r="J105" s="927"/>
      <c r="K105" s="202">
        <f t="shared" ref="K105:K106" si="194">L105+M105+N105+O105</f>
        <v>5335.6999999999971</v>
      </c>
      <c r="L105" s="202">
        <f t="shared" ref="L105:L106" si="195">R105-F105</f>
        <v>5335.6999999999971</v>
      </c>
      <c r="M105" s="202">
        <f t="shared" si="190"/>
        <v>0</v>
      </c>
      <c r="N105" s="202">
        <f t="shared" si="191"/>
        <v>0</v>
      </c>
      <c r="O105" s="202">
        <f t="shared" si="192"/>
        <v>0</v>
      </c>
      <c r="P105" s="930"/>
      <c r="Q105" s="202">
        <f t="shared" ref="Q105:Q106" si="196">R105+S105+T105+U105</f>
        <v>78993.2</v>
      </c>
      <c r="R105" s="202">
        <f>'10. План 2014-2020'!F262</f>
        <v>78993.2</v>
      </c>
      <c r="S105" s="202">
        <f>'10. План 2014-2020'!G368</f>
        <v>0</v>
      </c>
      <c r="T105" s="202">
        <f>'10. План 2014-2020'!H368</f>
        <v>0</v>
      </c>
      <c r="U105" s="202"/>
      <c r="V105" s="927"/>
      <c r="W105" s="930"/>
    </row>
    <row r="106" spans="1:23" ht="20.25" customHeight="1" x14ac:dyDescent="0.25">
      <c r="A106" s="929"/>
      <c r="B106" s="938"/>
      <c r="C106" s="934"/>
      <c r="D106" s="201">
        <v>2018</v>
      </c>
      <c r="E106" s="202">
        <f t="shared" si="193"/>
        <v>83597.5</v>
      </c>
      <c r="F106" s="221">
        <v>83597.5</v>
      </c>
      <c r="G106" s="221">
        <v>0</v>
      </c>
      <c r="H106" s="221">
        <v>0</v>
      </c>
      <c r="I106" s="221"/>
      <c r="J106" s="928"/>
      <c r="K106" s="202">
        <f t="shared" si="194"/>
        <v>-4857.3000000000029</v>
      </c>
      <c r="L106" s="202">
        <f t="shared" si="195"/>
        <v>-4857.3000000000029</v>
      </c>
      <c r="M106" s="202">
        <f t="shared" si="190"/>
        <v>0</v>
      </c>
      <c r="N106" s="202">
        <f t="shared" si="191"/>
        <v>0</v>
      </c>
      <c r="O106" s="202">
        <f t="shared" si="192"/>
        <v>0</v>
      </c>
      <c r="P106" s="930"/>
      <c r="Q106" s="202">
        <f t="shared" si="196"/>
        <v>78740.2</v>
      </c>
      <c r="R106" s="202">
        <f>'10. План 2014-2020'!F263</f>
        <v>78740.2</v>
      </c>
      <c r="S106" s="202">
        <f>'10. План 2014-2020'!G369</f>
        <v>0</v>
      </c>
      <c r="T106" s="202">
        <f>'10. План 2014-2020'!H369</f>
        <v>0</v>
      </c>
      <c r="U106" s="202"/>
      <c r="V106" s="928"/>
      <c r="W106" s="930"/>
    </row>
    <row r="107" spans="1:23" ht="67.5" customHeight="1" x14ac:dyDescent="0.25">
      <c r="A107" s="929"/>
      <c r="B107" s="936" t="s">
        <v>535</v>
      </c>
      <c r="C107" s="934" t="s">
        <v>411</v>
      </c>
      <c r="D107" s="201" t="s">
        <v>23</v>
      </c>
      <c r="E107" s="202">
        <f>SUM(E108:E110)</f>
        <v>29750</v>
      </c>
      <c r="F107" s="202">
        <f>SUM(F108:F110)</f>
        <v>29750</v>
      </c>
      <c r="G107" s="202">
        <f>SUM(G108:G110)</f>
        <v>0</v>
      </c>
      <c r="H107" s="202">
        <f>SUM(H108:H110)</f>
        <v>0</v>
      </c>
      <c r="I107" s="202">
        <f>SUM(I108:I110)</f>
        <v>0</v>
      </c>
      <c r="J107" s="926"/>
      <c r="K107" s="202">
        <f>SUM(K108:K110)</f>
        <v>-29750</v>
      </c>
      <c r="L107" s="202">
        <f>SUM(L108:L110)</f>
        <v>-29750</v>
      </c>
      <c r="M107" s="202">
        <f>SUM(M108:M110)</f>
        <v>0</v>
      </c>
      <c r="N107" s="202">
        <f>SUM(N108:N110)</f>
        <v>0</v>
      </c>
      <c r="O107" s="202">
        <f>SUM(O108:O110)</f>
        <v>0</v>
      </c>
      <c r="P107" s="930"/>
      <c r="Q107" s="202">
        <f>SUM(Q108:Q110)</f>
        <v>0</v>
      </c>
      <c r="R107" s="202">
        <f>SUM(R108:R110)</f>
        <v>0</v>
      </c>
      <c r="S107" s="202">
        <f>SUM(S108:S110)</f>
        <v>0</v>
      </c>
      <c r="T107" s="202">
        <f>SUM(T108:T110)</f>
        <v>0</v>
      </c>
      <c r="U107" s="202">
        <f>SUM(U108:U110)</f>
        <v>0</v>
      </c>
      <c r="V107" s="926" t="s">
        <v>393</v>
      </c>
      <c r="W107" s="930" t="s">
        <v>470</v>
      </c>
    </row>
    <row r="108" spans="1:23" x14ac:dyDescent="0.25">
      <c r="A108" s="929"/>
      <c r="B108" s="937"/>
      <c r="C108" s="934"/>
      <c r="D108" s="201">
        <v>2016</v>
      </c>
      <c r="E108" s="202">
        <f t="shared" ref="E108:E110" si="197">F108+G108+H108+I108</f>
        <v>6750</v>
      </c>
      <c r="F108" s="221">
        <v>6750</v>
      </c>
      <c r="G108" s="221"/>
      <c r="H108" s="221"/>
      <c r="I108" s="221"/>
      <c r="J108" s="927"/>
      <c r="K108" s="202">
        <f t="shared" ref="K108:K110" si="198">L108+M108+N108+O108</f>
        <v>-6750</v>
      </c>
      <c r="L108" s="202">
        <f t="shared" ref="L108:L110" si="199">R108-F108</f>
        <v>-6750</v>
      </c>
      <c r="M108" s="202">
        <f t="shared" ref="M108:M110" si="200">S108-G108</f>
        <v>0</v>
      </c>
      <c r="N108" s="202">
        <f t="shared" ref="N108:N110" si="201">T108-H108</f>
        <v>0</v>
      </c>
      <c r="O108" s="202">
        <f t="shared" ref="O108:O110" si="202">U108-I108</f>
        <v>0</v>
      </c>
      <c r="P108" s="930"/>
      <c r="Q108" s="202">
        <f t="shared" ref="Q108:Q110" si="203">R108+S108+T108+U108</f>
        <v>0</v>
      </c>
      <c r="R108" s="202">
        <v>0</v>
      </c>
      <c r="S108" s="202">
        <f>'10. План 2014-2020'!G364</f>
        <v>0</v>
      </c>
      <c r="T108" s="202">
        <f>'10. План 2014-2020'!H364</f>
        <v>0</v>
      </c>
      <c r="U108" s="202"/>
      <c r="V108" s="927"/>
      <c r="W108" s="930"/>
    </row>
    <row r="109" spans="1:23" x14ac:dyDescent="0.25">
      <c r="A109" s="929"/>
      <c r="B109" s="937"/>
      <c r="C109" s="934"/>
      <c r="D109" s="341">
        <v>2017</v>
      </c>
      <c r="E109" s="342">
        <f t="shared" ref="E109" si="204">F109+G109+H109+I109</f>
        <v>11500</v>
      </c>
      <c r="F109" s="221">
        <v>11500</v>
      </c>
      <c r="G109" s="221"/>
      <c r="H109" s="221"/>
      <c r="I109" s="221"/>
      <c r="J109" s="927"/>
      <c r="K109" s="342">
        <f t="shared" ref="K109" si="205">L109+M109+N109+O109</f>
        <v>-11500</v>
      </c>
      <c r="L109" s="342">
        <f t="shared" ref="L109" si="206">R109-F109</f>
        <v>-11500</v>
      </c>
      <c r="M109" s="342">
        <f t="shared" ref="M109" si="207">S109-G109</f>
        <v>0</v>
      </c>
      <c r="N109" s="342">
        <f t="shared" ref="N109" si="208">T109-H109</f>
        <v>0</v>
      </c>
      <c r="O109" s="342">
        <f t="shared" ref="O109" si="209">U109-I109</f>
        <v>0</v>
      </c>
      <c r="P109" s="930"/>
      <c r="Q109" s="342">
        <f t="shared" ref="Q109" si="210">R109+S109+T109+U109</f>
        <v>0</v>
      </c>
      <c r="R109" s="342">
        <v>0</v>
      </c>
      <c r="S109" s="342">
        <f>'10. План 2014-2020'!G364</f>
        <v>0</v>
      </c>
      <c r="T109" s="342">
        <f>'10. План 2014-2020'!H364</f>
        <v>0</v>
      </c>
      <c r="U109" s="342"/>
      <c r="V109" s="927"/>
      <c r="W109" s="930"/>
    </row>
    <row r="110" spans="1:23" ht="20.25" customHeight="1" x14ac:dyDescent="0.25">
      <c r="A110" s="929"/>
      <c r="B110" s="938"/>
      <c r="C110" s="934"/>
      <c r="D110" s="201">
        <v>2018</v>
      </c>
      <c r="E110" s="202">
        <f t="shared" si="197"/>
        <v>11500</v>
      </c>
      <c r="F110" s="221">
        <v>11500</v>
      </c>
      <c r="G110" s="221"/>
      <c r="H110" s="221"/>
      <c r="I110" s="221"/>
      <c r="J110" s="928"/>
      <c r="K110" s="202">
        <f t="shared" si="198"/>
        <v>-11500</v>
      </c>
      <c r="L110" s="202">
        <f t="shared" si="199"/>
        <v>-11500</v>
      </c>
      <c r="M110" s="202">
        <f t="shared" si="200"/>
        <v>0</v>
      </c>
      <c r="N110" s="202">
        <f t="shared" si="201"/>
        <v>0</v>
      </c>
      <c r="O110" s="202">
        <f t="shared" si="202"/>
        <v>0</v>
      </c>
      <c r="P110" s="930"/>
      <c r="Q110" s="202">
        <f t="shared" si="203"/>
        <v>0</v>
      </c>
      <c r="R110" s="202">
        <v>0</v>
      </c>
      <c r="S110" s="202">
        <f>'10. План 2014-2020'!G365</f>
        <v>0</v>
      </c>
      <c r="T110" s="202">
        <f>'10. План 2014-2020'!H365</f>
        <v>0</v>
      </c>
      <c r="U110" s="202"/>
      <c r="V110" s="928"/>
      <c r="W110" s="930"/>
    </row>
    <row r="111" spans="1:23" ht="67.5" customHeight="1" x14ac:dyDescent="0.25">
      <c r="A111" s="929" t="str">
        <f>'10. План 2014-2020'!A266</f>
        <v>1.4.1.</v>
      </c>
      <c r="B111" s="936" t="s">
        <v>536</v>
      </c>
      <c r="C111" s="934" t="s">
        <v>348</v>
      </c>
      <c r="D111" s="201" t="s">
        <v>23</v>
      </c>
      <c r="E111" s="202">
        <f>SUM(E112:E113)</f>
        <v>131078.1</v>
      </c>
      <c r="F111" s="202">
        <f>SUM(F112:F113)</f>
        <v>131078.1</v>
      </c>
      <c r="G111" s="202">
        <f>SUM(G112:G113)</f>
        <v>0</v>
      </c>
      <c r="H111" s="202">
        <f>SUM(H112:H113)</f>
        <v>0</v>
      </c>
      <c r="I111" s="202">
        <f>SUM(I112:I113)</f>
        <v>0</v>
      </c>
      <c r="J111" s="926"/>
      <c r="K111" s="202">
        <f>SUM(K112:K114)</f>
        <v>40122.300000000003</v>
      </c>
      <c r="L111" s="202">
        <f>SUM(L112:L114)</f>
        <v>40122.300000000003</v>
      </c>
      <c r="M111" s="202">
        <f>SUM(M112:M114)</f>
        <v>0</v>
      </c>
      <c r="N111" s="202">
        <f>SUM(N112:N114)</f>
        <v>0</v>
      </c>
      <c r="O111" s="202">
        <f>SUM(O112:O114)</f>
        <v>0</v>
      </c>
      <c r="P111" s="930" t="str">
        <f>'10. План 2014-2020'!B266</f>
        <v xml:space="preserve">Основное мероприятие 6. Организация хранения, комплектования, учета и использования архивных документов </v>
      </c>
      <c r="Q111" s="202">
        <f>SUM(Q112:Q114)</f>
        <v>235371</v>
      </c>
      <c r="R111" s="202">
        <f>SUM(R112:R114)</f>
        <v>235371</v>
      </c>
      <c r="S111" s="202">
        <f>SUM(S112:S114)</f>
        <v>0</v>
      </c>
      <c r="T111" s="202">
        <f>SUM(T112:T114)</f>
        <v>0</v>
      </c>
      <c r="U111" s="202">
        <f>SUM(U112:U114)</f>
        <v>0</v>
      </c>
      <c r="V111" s="926" t="s">
        <v>393</v>
      </c>
      <c r="W111" s="930" t="s">
        <v>470</v>
      </c>
    </row>
    <row r="112" spans="1:23" x14ac:dyDescent="0.25">
      <c r="A112" s="929"/>
      <c r="B112" s="937"/>
      <c r="C112" s="934"/>
      <c r="D112" s="201">
        <v>2016</v>
      </c>
      <c r="E112" s="202">
        <f t="shared" ref="E112" si="211">F112+G112+H112+I112</f>
        <v>64170.6</v>
      </c>
      <c r="F112" s="221">
        <v>64170.6</v>
      </c>
      <c r="G112" s="221">
        <v>0</v>
      </c>
      <c r="H112" s="221">
        <v>0</v>
      </c>
      <c r="I112" s="221">
        <v>0</v>
      </c>
      <c r="J112" s="927"/>
      <c r="K112" s="202">
        <f t="shared" ref="K112:K114" si="212">L112+M112+N112+O112</f>
        <v>13467.000000000007</v>
      </c>
      <c r="L112" s="202">
        <f t="shared" ref="L112" si="213">R112-F112</f>
        <v>13467.000000000007</v>
      </c>
      <c r="M112" s="202">
        <f t="shared" ref="M112" si="214">S112-G112</f>
        <v>0</v>
      </c>
      <c r="N112" s="202">
        <f t="shared" ref="N112" si="215">T112-H112</f>
        <v>0</v>
      </c>
      <c r="O112" s="202">
        <f t="shared" ref="O112" si="216">U112-I112</f>
        <v>0</v>
      </c>
      <c r="P112" s="930"/>
      <c r="Q112" s="202">
        <f t="shared" ref="Q112:Q114" si="217">R112+S112+T112+U112</f>
        <v>77637.600000000006</v>
      </c>
      <c r="R112" s="256">
        <f>'10. План 2014-2020'!F269</f>
        <v>77637.600000000006</v>
      </c>
      <c r="S112" s="202">
        <f>'10. План 2014-2020'!G368</f>
        <v>0</v>
      </c>
      <c r="T112" s="202">
        <f>'10. План 2014-2020'!H368</f>
        <v>0</v>
      </c>
      <c r="U112" s="202"/>
      <c r="V112" s="927"/>
      <c r="W112" s="930"/>
    </row>
    <row r="113" spans="1:23" x14ac:dyDescent="0.25">
      <c r="A113" s="929"/>
      <c r="B113" s="937"/>
      <c r="C113" s="934"/>
      <c r="D113" s="201">
        <v>2017</v>
      </c>
      <c r="E113" s="202">
        <f>F113+G113+H113+I113</f>
        <v>66907.5</v>
      </c>
      <c r="F113" s="221">
        <v>66907.5</v>
      </c>
      <c r="G113" s="221">
        <v>0</v>
      </c>
      <c r="H113" s="221">
        <v>0</v>
      </c>
      <c r="I113" s="221">
        <v>0</v>
      </c>
      <c r="J113" s="927"/>
      <c r="K113" s="342">
        <f t="shared" ref="K113" si="218">L113+M113+N113+O113</f>
        <v>14822.599999999999</v>
      </c>
      <c r="L113" s="342">
        <f t="shared" ref="L113:O114" si="219">R113-F112</f>
        <v>14822.599999999999</v>
      </c>
      <c r="M113" s="342">
        <f t="shared" si="219"/>
        <v>0</v>
      </c>
      <c r="N113" s="342">
        <f t="shared" si="219"/>
        <v>0</v>
      </c>
      <c r="O113" s="342">
        <f t="shared" si="219"/>
        <v>0</v>
      </c>
      <c r="P113" s="930"/>
      <c r="Q113" s="342">
        <f t="shared" ref="Q113" si="220">R113+S113+T113+U113</f>
        <v>78993.2</v>
      </c>
      <c r="R113" s="342">
        <f>'10. План 2014-2020'!F270</f>
        <v>78993.2</v>
      </c>
      <c r="S113" s="342">
        <f>'10. План 2014-2020'!G368</f>
        <v>0</v>
      </c>
      <c r="T113" s="342">
        <f>'10. План 2014-2020'!H368</f>
        <v>0</v>
      </c>
      <c r="U113" s="342"/>
      <c r="V113" s="927"/>
      <c r="W113" s="930"/>
    </row>
    <row r="114" spans="1:23" ht="20.25" customHeight="1" x14ac:dyDescent="0.25">
      <c r="A114" s="929"/>
      <c r="B114" s="938"/>
      <c r="C114" s="934"/>
      <c r="D114" s="363">
        <v>2018</v>
      </c>
      <c r="E114" s="363">
        <v>72097.5</v>
      </c>
      <c r="F114" s="364">
        <v>72097.5</v>
      </c>
      <c r="G114" s="221">
        <v>0</v>
      </c>
      <c r="H114" s="221">
        <v>0</v>
      </c>
      <c r="I114" s="221">
        <v>0</v>
      </c>
      <c r="J114" s="928"/>
      <c r="K114" s="202">
        <f t="shared" si="212"/>
        <v>11832.699999999997</v>
      </c>
      <c r="L114" s="202">
        <f t="shared" si="219"/>
        <v>11832.699999999997</v>
      </c>
      <c r="M114" s="202">
        <f t="shared" si="219"/>
        <v>0</v>
      </c>
      <c r="N114" s="202">
        <f t="shared" si="219"/>
        <v>0</v>
      </c>
      <c r="O114" s="202">
        <f t="shared" si="219"/>
        <v>0</v>
      </c>
      <c r="P114" s="930"/>
      <c r="Q114" s="202">
        <f t="shared" si="217"/>
        <v>78740.2</v>
      </c>
      <c r="R114" s="256">
        <f>'10. План 2014-2020'!F271</f>
        <v>78740.2</v>
      </c>
      <c r="S114" s="202">
        <f>'10. План 2014-2020'!G369</f>
        <v>0</v>
      </c>
      <c r="T114" s="202">
        <f>'10. План 2014-2020'!H369</f>
        <v>0</v>
      </c>
      <c r="U114" s="202"/>
      <c r="V114" s="928"/>
      <c r="W114" s="930"/>
    </row>
    <row r="115" spans="1:23" ht="67.5" customHeight="1" x14ac:dyDescent="0.25">
      <c r="A115" s="929"/>
      <c r="B115" s="936"/>
      <c r="C115" s="934" t="s">
        <v>674</v>
      </c>
      <c r="D115" s="341" t="s">
        <v>23</v>
      </c>
      <c r="E115" s="342">
        <f>SUM(E116:E118)</f>
        <v>0</v>
      </c>
      <c r="F115" s="342">
        <f>SUM(F116:F118)</f>
        <v>0</v>
      </c>
      <c r="G115" s="342">
        <f>SUM(G116:G118)</f>
        <v>0</v>
      </c>
      <c r="H115" s="342">
        <f>SUM(H116:H118)</f>
        <v>0</v>
      </c>
      <c r="I115" s="342">
        <f>SUM(I116:I118)</f>
        <v>0</v>
      </c>
      <c r="J115" s="926"/>
      <c r="K115" s="342">
        <f>SUM(K116:K118)</f>
        <v>20742.5</v>
      </c>
      <c r="L115" s="342">
        <f>SUM(L116:L118)</f>
        <v>20742.5</v>
      </c>
      <c r="M115" s="342">
        <f>SUM(M116:M118)</f>
        <v>0</v>
      </c>
      <c r="N115" s="342">
        <f>SUM(N116:N118)</f>
        <v>0</v>
      </c>
      <c r="O115" s="342">
        <f>SUM(O116:O118)</f>
        <v>0</v>
      </c>
      <c r="P115" s="930" t="str">
        <f>'10. План 2014-2020'!B300</f>
        <v>Внедрение современных технологий хранения, учета, использования  архивных фондов</v>
      </c>
      <c r="Q115" s="342">
        <f>SUM(Q116:Q118)</f>
        <v>20742.5</v>
      </c>
      <c r="R115" s="342">
        <f>SUM(R116:R118)</f>
        <v>20742.5</v>
      </c>
      <c r="S115" s="342">
        <f>SUM(S116:S118)</f>
        <v>0</v>
      </c>
      <c r="T115" s="342">
        <f>SUM(T116:T118)</f>
        <v>0</v>
      </c>
      <c r="U115" s="342">
        <f>SUM(U116:U118)</f>
        <v>0</v>
      </c>
      <c r="V115" s="926" t="s">
        <v>393</v>
      </c>
      <c r="W115" s="930" t="s">
        <v>470</v>
      </c>
    </row>
    <row r="116" spans="1:23" x14ac:dyDescent="0.25">
      <c r="A116" s="929"/>
      <c r="B116" s="937"/>
      <c r="C116" s="934"/>
      <c r="D116" s="341">
        <v>2016</v>
      </c>
      <c r="E116" s="342">
        <f t="shared" ref="E116:E118" si="221">F116+G116+H116+I116</f>
        <v>0</v>
      </c>
      <c r="F116" s="221">
        <v>0</v>
      </c>
      <c r="G116" s="221"/>
      <c r="H116" s="221"/>
      <c r="I116" s="221"/>
      <c r="J116" s="927"/>
      <c r="K116" s="342">
        <f t="shared" ref="K116:K118" si="222">L116+M116+N116+O116</f>
        <v>8238.1</v>
      </c>
      <c r="L116" s="342">
        <f t="shared" ref="L116:L118" si="223">R116-F116</f>
        <v>8238.1</v>
      </c>
      <c r="M116" s="342">
        <f t="shared" ref="M116:M118" si="224">S116-G116</f>
        <v>0</v>
      </c>
      <c r="N116" s="342">
        <f t="shared" ref="N116:N118" si="225">T116-H116</f>
        <v>0</v>
      </c>
      <c r="O116" s="342">
        <f t="shared" ref="O116:O118" si="226">U116-I116</f>
        <v>0</v>
      </c>
      <c r="P116" s="930"/>
      <c r="Q116" s="342">
        <f t="shared" ref="Q116:Q118" si="227">R116+S116+T116+U116</f>
        <v>8238.1</v>
      </c>
      <c r="R116" s="342">
        <f>'10. План 2014-2020'!F301</f>
        <v>8238.1</v>
      </c>
      <c r="S116" s="342">
        <f>'10. План 2014-2020'!G301</f>
        <v>0</v>
      </c>
      <c r="T116" s="342">
        <f>'10. План 2014-2020'!H301</f>
        <v>0</v>
      </c>
      <c r="U116" s="342">
        <f>'10. План 2014-2020'!I301</f>
        <v>0</v>
      </c>
      <c r="V116" s="927"/>
      <c r="W116" s="930"/>
    </row>
    <row r="117" spans="1:23" x14ac:dyDescent="0.25">
      <c r="A117" s="929"/>
      <c r="B117" s="937"/>
      <c r="C117" s="934"/>
      <c r="D117" s="341">
        <v>2017</v>
      </c>
      <c r="E117" s="342">
        <f t="shared" si="221"/>
        <v>0</v>
      </c>
      <c r="F117" s="221">
        <v>0</v>
      </c>
      <c r="G117" s="221"/>
      <c r="H117" s="221"/>
      <c r="I117" s="221"/>
      <c r="J117" s="927"/>
      <c r="K117" s="342">
        <f t="shared" si="222"/>
        <v>6412.5</v>
      </c>
      <c r="L117" s="342">
        <f t="shared" si="223"/>
        <v>6412.5</v>
      </c>
      <c r="M117" s="342">
        <f t="shared" si="224"/>
        <v>0</v>
      </c>
      <c r="N117" s="342">
        <f t="shared" si="225"/>
        <v>0</v>
      </c>
      <c r="O117" s="342">
        <f t="shared" si="226"/>
        <v>0</v>
      </c>
      <c r="P117" s="930"/>
      <c r="Q117" s="342">
        <f t="shared" si="227"/>
        <v>6412.5</v>
      </c>
      <c r="R117" s="342">
        <f>'10. План 2014-2020'!F302</f>
        <v>6412.5</v>
      </c>
      <c r="S117" s="342">
        <f>'10. План 2014-2020'!G302</f>
        <v>0</v>
      </c>
      <c r="T117" s="342">
        <f>'10. План 2014-2020'!H302</f>
        <v>0</v>
      </c>
      <c r="U117" s="342">
        <f>'10. План 2014-2020'!I302</f>
        <v>0</v>
      </c>
      <c r="V117" s="927"/>
      <c r="W117" s="930"/>
    </row>
    <row r="118" spans="1:23" ht="20.25" customHeight="1" x14ac:dyDescent="0.25">
      <c r="A118" s="929"/>
      <c r="B118" s="938"/>
      <c r="C118" s="934"/>
      <c r="D118" s="341">
        <v>2018</v>
      </c>
      <c r="E118" s="342">
        <f t="shared" si="221"/>
        <v>0</v>
      </c>
      <c r="F118" s="221">
        <v>0</v>
      </c>
      <c r="G118" s="221"/>
      <c r="H118" s="221"/>
      <c r="I118" s="221"/>
      <c r="J118" s="928"/>
      <c r="K118" s="342">
        <f t="shared" si="222"/>
        <v>6091.9</v>
      </c>
      <c r="L118" s="342">
        <f t="shared" si="223"/>
        <v>6091.9</v>
      </c>
      <c r="M118" s="342">
        <f t="shared" si="224"/>
        <v>0</v>
      </c>
      <c r="N118" s="342">
        <f t="shared" si="225"/>
        <v>0</v>
      </c>
      <c r="O118" s="342">
        <f t="shared" si="226"/>
        <v>0</v>
      </c>
      <c r="P118" s="930"/>
      <c r="Q118" s="342">
        <f t="shared" si="227"/>
        <v>6091.9</v>
      </c>
      <c r="R118" s="342">
        <f>'10. План 2014-2020'!F303</f>
        <v>6091.9</v>
      </c>
      <c r="S118" s="342">
        <f>'10. План 2014-2020'!G303</f>
        <v>0</v>
      </c>
      <c r="T118" s="342">
        <f>'10. План 2014-2020'!H303</f>
        <v>0</v>
      </c>
      <c r="U118" s="342">
        <f>'10. План 2014-2020'!I303</f>
        <v>0</v>
      </c>
      <c r="V118" s="928"/>
      <c r="W118" s="930"/>
    </row>
    <row r="119" spans="1:23" ht="67.5" customHeight="1" x14ac:dyDescent="0.25">
      <c r="A119" s="929"/>
      <c r="B119" s="936"/>
      <c r="C119" s="934" t="s">
        <v>674</v>
      </c>
      <c r="D119" s="341" t="s">
        <v>23</v>
      </c>
      <c r="E119" s="342">
        <f>SUM(E120:E121)</f>
        <v>0</v>
      </c>
      <c r="F119" s="342">
        <f>SUM(F120:F121)</f>
        <v>0</v>
      </c>
      <c r="G119" s="342">
        <f>SUM(G120:G121)</f>
        <v>0</v>
      </c>
      <c r="H119" s="342">
        <f>SUM(H120:H121)</f>
        <v>0</v>
      </c>
      <c r="I119" s="342">
        <f>SUM(I120:I121)</f>
        <v>0</v>
      </c>
      <c r="J119" s="926"/>
      <c r="K119" s="342">
        <f>SUM(K120:K122)</f>
        <v>214628.5</v>
      </c>
      <c r="L119" s="342">
        <f>SUM(L120:L122)</f>
        <v>214628.5</v>
      </c>
      <c r="M119" s="342">
        <f>SUM(M120:M122)</f>
        <v>0</v>
      </c>
      <c r="N119" s="342">
        <f>SUM(N120:N122)</f>
        <v>0</v>
      </c>
      <c r="O119" s="342">
        <f>SUM(O120:O122)</f>
        <v>0</v>
      </c>
      <c r="P119" s="930" t="str">
        <f>'10. План 2014-2020'!B306</f>
        <v xml:space="preserve">Обеспечение деятельности государственных архивов Мурманской области </v>
      </c>
      <c r="Q119" s="342">
        <f>SUM(Q120:Q122)</f>
        <v>214628.5</v>
      </c>
      <c r="R119" s="342">
        <f>SUM(R120:R122)</f>
        <v>214628.5</v>
      </c>
      <c r="S119" s="342">
        <f>SUM(S120:S122)</f>
        <v>0</v>
      </c>
      <c r="T119" s="342">
        <f>SUM(T120:T122)</f>
        <v>0</v>
      </c>
      <c r="U119" s="342">
        <f>SUM(U120:U122)</f>
        <v>0</v>
      </c>
      <c r="V119" s="926" t="s">
        <v>393</v>
      </c>
      <c r="W119" s="930" t="s">
        <v>470</v>
      </c>
    </row>
    <row r="120" spans="1:23" x14ac:dyDescent="0.25">
      <c r="A120" s="929"/>
      <c r="B120" s="937"/>
      <c r="C120" s="934"/>
      <c r="D120" s="341">
        <v>2016</v>
      </c>
      <c r="E120" s="342">
        <f t="shared" ref="E120" si="228">F120+G120+H120+I120</f>
        <v>0</v>
      </c>
      <c r="F120" s="221">
        <v>0</v>
      </c>
      <c r="G120" s="221">
        <v>0</v>
      </c>
      <c r="H120" s="221">
        <v>0</v>
      </c>
      <c r="I120" s="221">
        <v>0</v>
      </c>
      <c r="J120" s="927"/>
      <c r="K120" s="342">
        <f t="shared" ref="K120:K122" si="229">L120+M120+N120+O120</f>
        <v>69399.5</v>
      </c>
      <c r="L120" s="342">
        <f t="shared" ref="L120" si="230">R120-F120</f>
        <v>69399.5</v>
      </c>
      <c r="M120" s="342">
        <f t="shared" ref="M120" si="231">S120-G120</f>
        <v>0</v>
      </c>
      <c r="N120" s="342">
        <f t="shared" ref="N120" si="232">T120-H120</f>
        <v>0</v>
      </c>
      <c r="O120" s="342">
        <f t="shared" ref="O120" si="233">U120-I120</f>
        <v>0</v>
      </c>
      <c r="P120" s="930"/>
      <c r="Q120" s="342">
        <f>'10. План 2014-2020'!E307</f>
        <v>69399.5</v>
      </c>
      <c r="R120" s="342">
        <f>'10. План 2014-2020'!F307</f>
        <v>69399.5</v>
      </c>
      <c r="S120" s="342">
        <f>'10. План 2014-2020'!G307</f>
        <v>0</v>
      </c>
      <c r="T120" s="342">
        <f>'10. План 2014-2020'!H307</f>
        <v>0</v>
      </c>
      <c r="U120" s="342">
        <f>'10. План 2014-2020'!I307</f>
        <v>0</v>
      </c>
      <c r="V120" s="927"/>
      <c r="W120" s="930"/>
    </row>
    <row r="121" spans="1:23" x14ac:dyDescent="0.25">
      <c r="A121" s="929"/>
      <c r="B121" s="937"/>
      <c r="C121" s="934"/>
      <c r="D121" s="341">
        <v>2017</v>
      </c>
      <c r="E121" s="342">
        <f>F121+G121+H121+I121</f>
        <v>0</v>
      </c>
      <c r="F121" s="221">
        <v>0</v>
      </c>
      <c r="G121" s="221">
        <v>0</v>
      </c>
      <c r="H121" s="221">
        <v>0</v>
      </c>
      <c r="I121" s="221">
        <v>0</v>
      </c>
      <c r="J121" s="927"/>
      <c r="K121" s="342">
        <f t="shared" si="229"/>
        <v>72580.7</v>
      </c>
      <c r="L121" s="342">
        <f t="shared" ref="L121:O122" si="234">R121-F120</f>
        <v>72580.7</v>
      </c>
      <c r="M121" s="342">
        <f t="shared" si="234"/>
        <v>0</v>
      </c>
      <c r="N121" s="342">
        <f t="shared" si="234"/>
        <v>0</v>
      </c>
      <c r="O121" s="342">
        <f t="shared" si="234"/>
        <v>0</v>
      </c>
      <c r="P121" s="930"/>
      <c r="Q121" s="342">
        <f t="shared" ref="Q121:Q122" si="235">R121+S121+T121+U121</f>
        <v>72580.7</v>
      </c>
      <c r="R121" s="342">
        <f>'10. План 2014-2020'!F308</f>
        <v>72580.7</v>
      </c>
      <c r="S121" s="342">
        <f>'10. План 2014-2020'!G308</f>
        <v>0</v>
      </c>
      <c r="T121" s="342">
        <f>'10. План 2014-2020'!H308</f>
        <v>0</v>
      </c>
      <c r="U121" s="342">
        <f>'10. План 2014-2020'!I308</f>
        <v>0</v>
      </c>
      <c r="V121" s="927"/>
      <c r="W121" s="930"/>
    </row>
    <row r="122" spans="1:23" ht="20.25" customHeight="1" x14ac:dyDescent="0.25">
      <c r="A122" s="929"/>
      <c r="B122" s="938"/>
      <c r="C122" s="934"/>
      <c r="D122" s="363">
        <v>2018</v>
      </c>
      <c r="E122" s="342">
        <f>F122+G122+H122+I122</f>
        <v>0</v>
      </c>
      <c r="F122" s="221">
        <v>0</v>
      </c>
      <c r="G122" s="221">
        <v>0</v>
      </c>
      <c r="H122" s="221">
        <v>0</v>
      </c>
      <c r="I122" s="221">
        <v>0</v>
      </c>
      <c r="J122" s="928"/>
      <c r="K122" s="342">
        <f t="shared" si="229"/>
        <v>72648.3</v>
      </c>
      <c r="L122" s="342">
        <f t="shared" si="234"/>
        <v>72648.3</v>
      </c>
      <c r="M122" s="342">
        <f t="shared" si="234"/>
        <v>0</v>
      </c>
      <c r="N122" s="342">
        <f t="shared" si="234"/>
        <v>0</v>
      </c>
      <c r="O122" s="342">
        <f t="shared" si="234"/>
        <v>0</v>
      </c>
      <c r="P122" s="930"/>
      <c r="Q122" s="342">
        <f t="shared" si="235"/>
        <v>72648.3</v>
      </c>
      <c r="R122" s="342">
        <f>'10. План 2014-2020'!F309</f>
        <v>72648.3</v>
      </c>
      <c r="S122" s="342">
        <f>'10. План 2014-2020'!G309</f>
        <v>0</v>
      </c>
      <c r="T122" s="342">
        <f>'10. План 2014-2020'!H309</f>
        <v>0</v>
      </c>
      <c r="U122" s="342">
        <f>'10. План 2014-2020'!I309</f>
        <v>0</v>
      </c>
      <c r="V122" s="928"/>
      <c r="W122" s="930"/>
    </row>
    <row r="123" spans="1:23" ht="67.5" customHeight="1" x14ac:dyDescent="0.25">
      <c r="A123" s="929" t="str">
        <f>'10. План 2014-2020'!A312</f>
        <v>1.5.</v>
      </c>
      <c r="B123" s="936" t="str">
        <f>'10. План 2014-2020'!B312</f>
        <v>Задача 1.5. Управление развитием информационного общества и формированием электронного правительства Мурманской области</v>
      </c>
      <c r="C123" s="934" t="s">
        <v>330</v>
      </c>
      <c r="D123" s="201" t="s">
        <v>23</v>
      </c>
      <c r="E123" s="202">
        <f>SUM(E124:E126)</f>
        <v>111287.79999999999</v>
      </c>
      <c r="F123" s="202">
        <f t="shared" ref="F123:I123" si="236">SUM(F124:F126)</f>
        <v>111287.79999999999</v>
      </c>
      <c r="G123" s="202">
        <f t="shared" si="236"/>
        <v>0</v>
      </c>
      <c r="H123" s="202">
        <f t="shared" si="236"/>
        <v>0</v>
      </c>
      <c r="I123" s="202">
        <f t="shared" si="236"/>
        <v>0</v>
      </c>
      <c r="J123" s="926"/>
      <c r="K123" s="202">
        <f>SUM(K124:K126)</f>
        <v>1906.9999999999927</v>
      </c>
      <c r="L123" s="202">
        <f t="shared" ref="L123:O123" si="237">SUM(L124:L126)</f>
        <v>1906.9999999999927</v>
      </c>
      <c r="M123" s="202">
        <f t="shared" si="237"/>
        <v>0</v>
      </c>
      <c r="N123" s="202">
        <f t="shared" si="237"/>
        <v>0</v>
      </c>
      <c r="O123" s="202">
        <f t="shared" si="237"/>
        <v>0</v>
      </c>
      <c r="P123" s="930"/>
      <c r="Q123" s="202">
        <f>SUM(Q124:Q126)</f>
        <v>113194.8</v>
      </c>
      <c r="R123" s="202">
        <f>SUM(R124:R126)</f>
        <v>113194.8</v>
      </c>
      <c r="S123" s="202">
        <f t="shared" ref="S123:U123" si="238">SUM(S124:S126)</f>
        <v>0</v>
      </c>
      <c r="T123" s="202">
        <f t="shared" si="238"/>
        <v>0</v>
      </c>
      <c r="U123" s="202">
        <f t="shared" si="238"/>
        <v>0</v>
      </c>
      <c r="V123" s="926" t="s">
        <v>393</v>
      </c>
      <c r="W123" s="930" t="s">
        <v>393</v>
      </c>
    </row>
    <row r="124" spans="1:23" x14ac:dyDescent="0.25">
      <c r="A124" s="929"/>
      <c r="B124" s="937"/>
      <c r="C124" s="934"/>
      <c r="D124" s="201">
        <v>2016</v>
      </c>
      <c r="E124" s="202">
        <f>F124+G124+H124+I124</f>
        <v>35980.6</v>
      </c>
      <c r="F124" s="221">
        <v>35980.6</v>
      </c>
      <c r="G124" s="221">
        <v>0</v>
      </c>
      <c r="H124" s="221">
        <v>0</v>
      </c>
      <c r="I124" s="221"/>
      <c r="J124" s="927"/>
      <c r="K124" s="202">
        <f>L124+M124+N124+O124</f>
        <v>1807.8000000000029</v>
      </c>
      <c r="L124" s="202">
        <f>R124-F124</f>
        <v>1807.8000000000029</v>
      </c>
      <c r="M124" s="202">
        <f t="shared" ref="M124:M126" si="239">S124-G124</f>
        <v>0</v>
      </c>
      <c r="N124" s="202">
        <f t="shared" ref="N124:N126" si="240">T124-H124</f>
        <v>0</v>
      </c>
      <c r="O124" s="202">
        <f t="shared" ref="O124:O126" si="241">U124-I124</f>
        <v>0</v>
      </c>
      <c r="P124" s="930"/>
      <c r="Q124" s="202">
        <f>R124+S124+T124+U124</f>
        <v>37788.400000000001</v>
      </c>
      <c r="R124" s="202">
        <f>'10. План 2014-2020'!F315</f>
        <v>37788.400000000001</v>
      </c>
      <c r="S124" s="202">
        <f>'10. План 2014-2020'!G391</f>
        <v>0</v>
      </c>
      <c r="T124" s="202">
        <f>'10. План 2014-2020'!H391</f>
        <v>0</v>
      </c>
      <c r="U124" s="202"/>
      <c r="V124" s="927"/>
      <c r="W124" s="930"/>
    </row>
    <row r="125" spans="1:23" x14ac:dyDescent="0.25">
      <c r="A125" s="929"/>
      <c r="B125" s="937"/>
      <c r="C125" s="934"/>
      <c r="D125" s="201">
        <v>2017</v>
      </c>
      <c r="E125" s="202">
        <f t="shared" ref="E125:E126" si="242">F125+G125+H125+I125</f>
        <v>35988.800000000003</v>
      </c>
      <c r="F125" s="221">
        <v>35988.800000000003</v>
      </c>
      <c r="G125" s="221">
        <v>0</v>
      </c>
      <c r="H125" s="221">
        <v>0</v>
      </c>
      <c r="I125" s="221"/>
      <c r="J125" s="927"/>
      <c r="K125" s="202">
        <f t="shared" ref="K125:K126" si="243">L125+M125+N125+O125</f>
        <v>1741.7999999999884</v>
      </c>
      <c r="L125" s="202">
        <f t="shared" ref="L125:L126" si="244">R125-F125</f>
        <v>1741.7999999999884</v>
      </c>
      <c r="M125" s="202">
        <f t="shared" si="239"/>
        <v>0</v>
      </c>
      <c r="N125" s="202">
        <f t="shared" si="240"/>
        <v>0</v>
      </c>
      <c r="O125" s="202">
        <f t="shared" si="241"/>
        <v>0</v>
      </c>
      <c r="P125" s="930"/>
      <c r="Q125" s="202">
        <f t="shared" ref="Q125:Q126" si="245">R125+S125+T125+U125</f>
        <v>37730.599999999991</v>
      </c>
      <c r="R125" s="202">
        <f>'10. План 2014-2020'!F316</f>
        <v>37730.599999999991</v>
      </c>
      <c r="S125" s="202">
        <f>'10. План 2014-2020'!G392</f>
        <v>0</v>
      </c>
      <c r="T125" s="202">
        <f>'10. План 2014-2020'!H392</f>
        <v>0</v>
      </c>
      <c r="U125" s="202"/>
      <c r="V125" s="927"/>
      <c r="W125" s="930"/>
    </row>
    <row r="126" spans="1:23" ht="20.25" customHeight="1" x14ac:dyDescent="0.25">
      <c r="A126" s="929"/>
      <c r="B126" s="938"/>
      <c r="C126" s="934"/>
      <c r="D126" s="201">
        <v>2018</v>
      </c>
      <c r="E126" s="202">
        <f t="shared" si="242"/>
        <v>39318.400000000001</v>
      </c>
      <c r="F126" s="221">
        <v>39318.400000000001</v>
      </c>
      <c r="G126" s="221">
        <v>0</v>
      </c>
      <c r="H126" s="221">
        <v>0</v>
      </c>
      <c r="I126" s="221"/>
      <c r="J126" s="928"/>
      <c r="K126" s="202">
        <f t="shared" si="243"/>
        <v>-1642.5999999999985</v>
      </c>
      <c r="L126" s="202">
        <f t="shared" si="244"/>
        <v>-1642.5999999999985</v>
      </c>
      <c r="M126" s="202">
        <f t="shared" si="239"/>
        <v>0</v>
      </c>
      <c r="N126" s="202">
        <f t="shared" si="240"/>
        <v>0</v>
      </c>
      <c r="O126" s="202">
        <f t="shared" si="241"/>
        <v>0</v>
      </c>
      <c r="P126" s="930"/>
      <c r="Q126" s="202">
        <f t="shared" si="245"/>
        <v>37675.800000000003</v>
      </c>
      <c r="R126" s="202">
        <f>'10. План 2014-2020'!F317</f>
        <v>37675.800000000003</v>
      </c>
      <c r="S126" s="202">
        <f>'10. План 2014-2020'!G393</f>
        <v>0</v>
      </c>
      <c r="T126" s="202">
        <f>'10. План 2014-2020'!H393</f>
        <v>0</v>
      </c>
      <c r="U126" s="202"/>
      <c r="V126" s="928"/>
      <c r="W126" s="930"/>
    </row>
    <row r="127" spans="1:23" ht="67.5" customHeight="1" x14ac:dyDescent="0.25">
      <c r="A127" s="939" t="str">
        <f>'10. План 2014-2020'!A320</f>
        <v>1.5.1.</v>
      </c>
      <c r="B127" s="936" t="str">
        <f>'10. План 2014-2020'!B320</f>
        <v>Основное мероприятие 7. Обеспечение реализации государственных функций и предоставления государственных услуг в сфере информационно-телекоммуникационных технологий</v>
      </c>
      <c r="C127" s="934" t="s">
        <v>330</v>
      </c>
      <c r="D127" s="201" t="s">
        <v>23</v>
      </c>
      <c r="E127" s="202">
        <f>SUM(E128:E130)</f>
        <v>111287.79999999999</v>
      </c>
      <c r="F127" s="202">
        <f t="shared" ref="F127:I127" si="246">SUM(F128:F130)</f>
        <v>111287.79999999999</v>
      </c>
      <c r="G127" s="202">
        <f t="shared" si="246"/>
        <v>0</v>
      </c>
      <c r="H127" s="202">
        <f t="shared" si="246"/>
        <v>0</v>
      </c>
      <c r="I127" s="202">
        <f t="shared" si="246"/>
        <v>0</v>
      </c>
      <c r="J127" s="926"/>
      <c r="K127" s="202">
        <f>SUM(K128:K130)</f>
        <v>1906.9999999999927</v>
      </c>
      <c r="L127" s="202">
        <f t="shared" ref="L127:O127" si="247">SUM(L128:L130)</f>
        <v>1906.9999999999927</v>
      </c>
      <c r="M127" s="202">
        <f t="shared" si="247"/>
        <v>0</v>
      </c>
      <c r="N127" s="202">
        <f t="shared" si="247"/>
        <v>0</v>
      </c>
      <c r="O127" s="202">
        <f t="shared" si="247"/>
        <v>0</v>
      </c>
      <c r="P127" s="930"/>
      <c r="Q127" s="202">
        <f>SUM(Q128:Q130)</f>
        <v>113194.8</v>
      </c>
      <c r="R127" s="202">
        <f t="shared" ref="R127:U127" si="248">SUM(R128:R130)</f>
        <v>113194.8</v>
      </c>
      <c r="S127" s="202">
        <f t="shared" si="248"/>
        <v>0</v>
      </c>
      <c r="T127" s="202">
        <f t="shared" si="248"/>
        <v>0</v>
      </c>
      <c r="U127" s="202">
        <f t="shared" si="248"/>
        <v>0</v>
      </c>
      <c r="V127" s="926" t="str">
        <f>'10. План 2014-2020'!J320</f>
        <v>Доля граждан Мурманской области, зарегистрированных в Единой системе идентификации и аутентификации</v>
      </c>
      <c r="W127" s="930" t="s">
        <v>393</v>
      </c>
    </row>
    <row r="128" spans="1:23" x14ac:dyDescent="0.25">
      <c r="A128" s="929"/>
      <c r="B128" s="937"/>
      <c r="C128" s="934"/>
      <c r="D128" s="201">
        <v>2016</v>
      </c>
      <c r="E128" s="202">
        <f>F128+G128+H128+I128</f>
        <v>35980.6</v>
      </c>
      <c r="F128" s="221">
        <v>35980.6</v>
      </c>
      <c r="G128" s="221"/>
      <c r="H128" s="221"/>
      <c r="I128" s="221"/>
      <c r="J128" s="927"/>
      <c r="K128" s="202">
        <f>L128+M128+N128+O128</f>
        <v>1807.8000000000029</v>
      </c>
      <c r="L128" s="202">
        <f>R128-F128</f>
        <v>1807.8000000000029</v>
      </c>
      <c r="M128" s="202">
        <f t="shared" ref="M128:M130" si="249">S128-G128</f>
        <v>0</v>
      </c>
      <c r="N128" s="202">
        <f t="shared" ref="N128:N130" si="250">T128-H128</f>
        <v>0</v>
      </c>
      <c r="O128" s="202">
        <f t="shared" ref="O128:O130" si="251">U128-I128</f>
        <v>0</v>
      </c>
      <c r="P128" s="930"/>
      <c r="Q128" s="202">
        <f>R128+S128+T128+U128</f>
        <v>37788.400000000001</v>
      </c>
      <c r="R128" s="202">
        <f>'10. План 2014-2020'!F323</f>
        <v>37788.400000000001</v>
      </c>
      <c r="S128" s="202">
        <f>'10. План 2014-2020'!G375</f>
        <v>0</v>
      </c>
      <c r="T128" s="202">
        <f>'10. План 2014-2020'!H375</f>
        <v>0</v>
      </c>
      <c r="U128" s="202"/>
      <c r="V128" s="927"/>
      <c r="W128" s="930"/>
    </row>
    <row r="129" spans="1:23" x14ac:dyDescent="0.25">
      <c r="A129" s="929"/>
      <c r="B129" s="937"/>
      <c r="C129" s="934"/>
      <c r="D129" s="201">
        <v>2017</v>
      </c>
      <c r="E129" s="202">
        <f t="shared" ref="E129:E130" si="252">F129+G129+H129+I129</f>
        <v>35988.800000000003</v>
      </c>
      <c r="F129" s="221">
        <v>35988.800000000003</v>
      </c>
      <c r="G129" s="221"/>
      <c r="H129" s="221"/>
      <c r="I129" s="221"/>
      <c r="J129" s="927"/>
      <c r="K129" s="202">
        <f t="shared" ref="K129:K130" si="253">L129+M129+N129+O129</f>
        <v>1741.7999999999884</v>
      </c>
      <c r="L129" s="202">
        <f t="shared" ref="L129:L130" si="254">R129-F129</f>
        <v>1741.7999999999884</v>
      </c>
      <c r="M129" s="202">
        <f t="shared" si="249"/>
        <v>0</v>
      </c>
      <c r="N129" s="202">
        <f t="shared" si="250"/>
        <v>0</v>
      </c>
      <c r="O129" s="202">
        <f t="shared" si="251"/>
        <v>0</v>
      </c>
      <c r="P129" s="930"/>
      <c r="Q129" s="202">
        <f t="shared" ref="Q129:Q130" si="255">R129+S129+T129+U129</f>
        <v>37730.599999999991</v>
      </c>
      <c r="R129" s="202">
        <f>'10. План 2014-2020'!F324</f>
        <v>37730.599999999991</v>
      </c>
      <c r="S129" s="202">
        <f>'10. План 2014-2020'!G376</f>
        <v>0</v>
      </c>
      <c r="T129" s="202">
        <f>'10. План 2014-2020'!H376</f>
        <v>0</v>
      </c>
      <c r="U129" s="202"/>
      <c r="V129" s="927"/>
      <c r="W129" s="930"/>
    </row>
    <row r="130" spans="1:23" ht="20.25" customHeight="1" x14ac:dyDescent="0.25">
      <c r="A130" s="929"/>
      <c r="B130" s="938"/>
      <c r="C130" s="934"/>
      <c r="D130" s="201">
        <v>2018</v>
      </c>
      <c r="E130" s="202">
        <f t="shared" si="252"/>
        <v>39318.400000000001</v>
      </c>
      <c r="F130" s="221">
        <v>39318.400000000001</v>
      </c>
      <c r="G130" s="221"/>
      <c r="H130" s="221"/>
      <c r="I130" s="221"/>
      <c r="J130" s="928"/>
      <c r="K130" s="202">
        <f t="shared" si="253"/>
        <v>-1642.5999999999985</v>
      </c>
      <c r="L130" s="202">
        <f t="shared" si="254"/>
        <v>-1642.5999999999985</v>
      </c>
      <c r="M130" s="202">
        <f t="shared" si="249"/>
        <v>0</v>
      </c>
      <c r="N130" s="202">
        <f t="shared" si="250"/>
        <v>0</v>
      </c>
      <c r="O130" s="202">
        <f t="shared" si="251"/>
        <v>0</v>
      </c>
      <c r="P130" s="930"/>
      <c r="Q130" s="202">
        <f t="shared" si="255"/>
        <v>37675.800000000003</v>
      </c>
      <c r="R130" s="202">
        <f>'10. План 2014-2020'!F325</f>
        <v>37675.800000000003</v>
      </c>
      <c r="S130" s="202">
        <f>'10. План 2014-2020'!G377</f>
        <v>0</v>
      </c>
      <c r="T130" s="202">
        <f>'10. План 2014-2020'!H377</f>
        <v>0</v>
      </c>
      <c r="U130" s="202"/>
      <c r="V130" s="928"/>
      <c r="W130" s="930"/>
    </row>
    <row r="131" spans="1:23" ht="67.5" customHeight="1" x14ac:dyDescent="0.25">
      <c r="A131" s="929" t="str">
        <f>'10. План 2014-2020'!A328</f>
        <v>1.5.1.1.</v>
      </c>
      <c r="B131" s="924" t="str">
        <f>'10. План 2014-2020'!B328</f>
        <v>Обеспечение реализации функций в сфере развития информационного общества и формирования электронного правительства</v>
      </c>
      <c r="C131" s="934" t="s">
        <v>346</v>
      </c>
      <c r="D131" s="201" t="s">
        <v>23</v>
      </c>
      <c r="E131" s="202">
        <f>SUM(E132:E134)</f>
        <v>106985.60000000001</v>
      </c>
      <c r="F131" s="202">
        <f t="shared" ref="F131:I131" si="256">SUM(F132:F134)</f>
        <v>106985.60000000001</v>
      </c>
      <c r="G131" s="202">
        <f t="shared" si="256"/>
        <v>0</v>
      </c>
      <c r="H131" s="202">
        <f t="shared" si="256"/>
        <v>0</v>
      </c>
      <c r="I131" s="202">
        <f t="shared" si="256"/>
        <v>0</v>
      </c>
      <c r="J131" s="926"/>
      <c r="K131" s="202">
        <f>SUM(K132:K134)</f>
        <v>5338.5999999999913</v>
      </c>
      <c r="L131" s="202">
        <f t="shared" ref="L131:O131" si="257">SUM(L132:L134)</f>
        <v>5338.5999999999913</v>
      </c>
      <c r="M131" s="202">
        <f t="shared" si="257"/>
        <v>0</v>
      </c>
      <c r="N131" s="202">
        <f t="shared" si="257"/>
        <v>0</v>
      </c>
      <c r="O131" s="202">
        <f t="shared" si="257"/>
        <v>0</v>
      </c>
      <c r="P131" s="930"/>
      <c r="Q131" s="202">
        <f>SUM(Q132:Q134)</f>
        <v>112324.2</v>
      </c>
      <c r="R131" s="202">
        <f t="shared" ref="R131:U131" si="258">SUM(R132:R134)</f>
        <v>112324.2</v>
      </c>
      <c r="S131" s="202">
        <f t="shared" si="258"/>
        <v>0</v>
      </c>
      <c r="T131" s="202">
        <f t="shared" si="258"/>
        <v>0</v>
      </c>
      <c r="U131" s="202">
        <f t="shared" si="258"/>
        <v>0</v>
      </c>
      <c r="V131" s="926" t="str">
        <f>'10. План 2014-2020'!J328</f>
        <v xml:space="preserve">финансовое обеспечение исполнения функций Комитета по развитию информационных технологий и связи в соответствии с Положением о Комитет </v>
      </c>
      <c r="W131" s="930" t="s">
        <v>473</v>
      </c>
    </row>
    <row r="132" spans="1:23" x14ac:dyDescent="0.25">
      <c r="A132" s="929"/>
      <c r="B132" s="925"/>
      <c r="C132" s="934"/>
      <c r="D132" s="201">
        <v>2016</v>
      </c>
      <c r="E132" s="202">
        <f>F132+G132+H132+I132</f>
        <v>35659.300000000003</v>
      </c>
      <c r="F132" s="227">
        <v>35659.300000000003</v>
      </c>
      <c r="G132" s="221"/>
      <c r="H132" s="221"/>
      <c r="I132" s="221"/>
      <c r="J132" s="927"/>
      <c r="K132" s="202">
        <f>L132+M132+N132+O132</f>
        <v>1823.8999999999942</v>
      </c>
      <c r="L132" s="202">
        <f>R132-F132</f>
        <v>1823.8999999999942</v>
      </c>
      <c r="M132" s="202">
        <f t="shared" ref="M132:M134" si="259">S132-G132</f>
        <v>0</v>
      </c>
      <c r="N132" s="202">
        <f t="shared" ref="N132:N134" si="260">T132-H132</f>
        <v>0</v>
      </c>
      <c r="O132" s="202">
        <f t="shared" ref="O132:O134" si="261">U132-I132</f>
        <v>0</v>
      </c>
      <c r="P132" s="930"/>
      <c r="Q132" s="202">
        <f>R132+S132+T132+U132</f>
        <v>37483.199999999997</v>
      </c>
      <c r="R132" s="202">
        <f>'10. План 2014-2020'!F331</f>
        <v>37483.199999999997</v>
      </c>
      <c r="S132" s="202">
        <f>'10. План 2014-2020'!G379</f>
        <v>0</v>
      </c>
      <c r="T132" s="202">
        <f>'10. План 2014-2020'!H379</f>
        <v>0</v>
      </c>
      <c r="U132" s="202"/>
      <c r="V132" s="927"/>
      <c r="W132" s="930"/>
    </row>
    <row r="133" spans="1:23" x14ac:dyDescent="0.25">
      <c r="A133" s="929"/>
      <c r="B133" s="925"/>
      <c r="C133" s="934"/>
      <c r="D133" s="201">
        <v>2017</v>
      </c>
      <c r="E133" s="202">
        <f t="shared" ref="E133:E134" si="262">F133+G133+H133+I133</f>
        <v>35659.300000000003</v>
      </c>
      <c r="F133" s="227">
        <v>35659.300000000003</v>
      </c>
      <c r="G133" s="221"/>
      <c r="H133" s="221"/>
      <c r="I133" s="221"/>
      <c r="J133" s="927"/>
      <c r="K133" s="202">
        <f t="shared" ref="K133:K134" si="263">L133+M133+N133+O133</f>
        <v>1781.3999999999942</v>
      </c>
      <c r="L133" s="202">
        <f t="shared" ref="L133:L134" si="264">R133-F133</f>
        <v>1781.3999999999942</v>
      </c>
      <c r="M133" s="202">
        <f t="shared" si="259"/>
        <v>0</v>
      </c>
      <c r="N133" s="202">
        <f t="shared" si="260"/>
        <v>0</v>
      </c>
      <c r="O133" s="202">
        <f t="shared" si="261"/>
        <v>0</v>
      </c>
      <c r="P133" s="930"/>
      <c r="Q133" s="202">
        <f t="shared" ref="Q133:Q134" si="265">R133+S133+T133+U133</f>
        <v>37440.699999999997</v>
      </c>
      <c r="R133" s="202">
        <f>'10. План 2014-2020'!F332</f>
        <v>37440.699999999997</v>
      </c>
      <c r="S133" s="202">
        <f>'10. План 2014-2020'!G380</f>
        <v>0</v>
      </c>
      <c r="T133" s="202">
        <f>'10. План 2014-2020'!H380</f>
        <v>0</v>
      </c>
      <c r="U133" s="202"/>
      <c r="V133" s="927"/>
      <c r="W133" s="930"/>
    </row>
    <row r="134" spans="1:23" ht="20.25" customHeight="1" x14ac:dyDescent="0.25">
      <c r="A134" s="929"/>
      <c r="B134" s="935"/>
      <c r="C134" s="934"/>
      <c r="D134" s="201">
        <v>2018</v>
      </c>
      <c r="E134" s="202">
        <f t="shared" si="262"/>
        <v>35667</v>
      </c>
      <c r="F134" s="227">
        <v>35667</v>
      </c>
      <c r="G134" s="221"/>
      <c r="H134" s="221"/>
      <c r="I134" s="221"/>
      <c r="J134" s="928"/>
      <c r="K134" s="202">
        <f t="shared" si="263"/>
        <v>1733.3000000000029</v>
      </c>
      <c r="L134" s="202">
        <f t="shared" si="264"/>
        <v>1733.3000000000029</v>
      </c>
      <c r="M134" s="202">
        <f t="shared" si="259"/>
        <v>0</v>
      </c>
      <c r="N134" s="202">
        <f t="shared" si="260"/>
        <v>0</v>
      </c>
      <c r="O134" s="202">
        <f t="shared" si="261"/>
        <v>0</v>
      </c>
      <c r="P134" s="930"/>
      <c r="Q134" s="202">
        <f t="shared" si="265"/>
        <v>37400.300000000003</v>
      </c>
      <c r="R134" s="202">
        <f>'10. План 2014-2020'!F333</f>
        <v>37400.300000000003</v>
      </c>
      <c r="S134" s="202">
        <f>'10. План 2014-2020'!G381</f>
        <v>0</v>
      </c>
      <c r="T134" s="202">
        <f>'10. План 2014-2020'!H381</f>
        <v>0</v>
      </c>
      <c r="U134" s="202"/>
      <c r="V134" s="928"/>
      <c r="W134" s="930"/>
    </row>
    <row r="135" spans="1:23" ht="67.5" customHeight="1" x14ac:dyDescent="0.25">
      <c r="A135" s="929" t="str">
        <f>'10. План 2014-2020'!A336</f>
        <v>1.5.1.2.</v>
      </c>
      <c r="B135" s="924" t="str">
        <f>'10. План 2014-2020'!B336</f>
        <v>Информационное сопровождение работ по развитию информационного общества и формированию электронного правительства</v>
      </c>
      <c r="C135" s="934" t="s">
        <v>435</v>
      </c>
      <c r="D135" s="201" t="s">
        <v>23</v>
      </c>
      <c r="E135" s="202">
        <f>SUM(E136:E137)</f>
        <v>185</v>
      </c>
      <c r="F135" s="202">
        <f>SUM(F136:F137)</f>
        <v>185</v>
      </c>
      <c r="G135" s="202">
        <f>SUM(G136:G137)</f>
        <v>0</v>
      </c>
      <c r="H135" s="202">
        <f>SUM(H136:H137)</f>
        <v>0</v>
      </c>
      <c r="I135" s="202">
        <f>SUM(I136:I137)</f>
        <v>0</v>
      </c>
      <c r="J135" s="926"/>
      <c r="K135" s="202">
        <f>SUM(K136:K137)</f>
        <v>-123.4</v>
      </c>
      <c r="L135" s="202">
        <f>SUM(L136:L137)</f>
        <v>-123.4</v>
      </c>
      <c r="M135" s="202">
        <f>SUM(M136:M137)</f>
        <v>0</v>
      </c>
      <c r="N135" s="202">
        <f>SUM(N136:N137)</f>
        <v>0</v>
      </c>
      <c r="O135" s="202">
        <f>SUM(O136:O137)</f>
        <v>0</v>
      </c>
      <c r="P135" s="930"/>
      <c r="Q135" s="202">
        <f>SUM(Q136:Q137)</f>
        <v>61.6</v>
      </c>
      <c r="R135" s="202">
        <f>SUM(R136:R137)</f>
        <v>61.6</v>
      </c>
      <c r="S135" s="202">
        <f>SUM(S136:S137)</f>
        <v>0</v>
      </c>
      <c r="T135" s="202">
        <f>SUM(T136:T137)</f>
        <v>0</v>
      </c>
      <c r="U135" s="202">
        <f>SUM(U136:U137)</f>
        <v>0</v>
      </c>
      <c r="V135" s="926" t="str">
        <f>'10. План 2014-2020'!J336</f>
        <v xml:space="preserve">обеспечение информационным сопровождением работ по развитию информационного общества и формированию электронного правительства (освещение в СМИ) </v>
      </c>
      <c r="W135" s="930" t="s">
        <v>474</v>
      </c>
    </row>
    <row r="136" spans="1:23" x14ac:dyDescent="0.25">
      <c r="A136" s="929"/>
      <c r="B136" s="925"/>
      <c r="C136" s="934"/>
      <c r="D136" s="201">
        <v>2016</v>
      </c>
      <c r="E136" s="202">
        <f t="shared" ref="E136:E137" si="266">F136+G136+H136+I136</f>
        <v>35</v>
      </c>
      <c r="F136" s="227">
        <v>35</v>
      </c>
      <c r="G136" s="221"/>
      <c r="H136" s="221"/>
      <c r="I136" s="221"/>
      <c r="J136" s="927"/>
      <c r="K136" s="202">
        <f t="shared" ref="K136:K137" si="267">L136+M136+N136+O136</f>
        <v>-3.3999999999999986</v>
      </c>
      <c r="L136" s="202">
        <f t="shared" ref="L136:L137" si="268">R136-F136</f>
        <v>-3.3999999999999986</v>
      </c>
      <c r="M136" s="202">
        <f t="shared" ref="M136:M137" si="269">S136-G136</f>
        <v>0</v>
      </c>
      <c r="N136" s="202">
        <f t="shared" ref="N136:N137" si="270">T136-H136</f>
        <v>0</v>
      </c>
      <c r="O136" s="202">
        <f t="shared" ref="O136:O137" si="271">U136-I136</f>
        <v>0</v>
      </c>
      <c r="P136" s="930"/>
      <c r="Q136" s="202">
        <f t="shared" ref="Q136:Q137" si="272">R136+S136+T136+U136</f>
        <v>31.6</v>
      </c>
      <c r="R136" s="202">
        <f>'10. План 2014-2020'!F340</f>
        <v>31.6</v>
      </c>
      <c r="S136" s="202">
        <f>'10. План 2014-2020'!G384</f>
        <v>0</v>
      </c>
      <c r="T136" s="202">
        <f>'10. План 2014-2020'!H384</f>
        <v>0</v>
      </c>
      <c r="U136" s="202"/>
      <c r="V136" s="927"/>
      <c r="W136" s="930"/>
    </row>
    <row r="137" spans="1:23" ht="20.25" customHeight="1" x14ac:dyDescent="0.25">
      <c r="A137" s="929"/>
      <c r="B137" s="935"/>
      <c r="C137" s="934"/>
      <c r="D137" s="201">
        <v>2017</v>
      </c>
      <c r="E137" s="202">
        <f t="shared" si="266"/>
        <v>150</v>
      </c>
      <c r="F137" s="227">
        <v>150</v>
      </c>
      <c r="G137" s="221"/>
      <c r="H137" s="221"/>
      <c r="I137" s="221"/>
      <c r="J137" s="928"/>
      <c r="K137" s="202">
        <f t="shared" si="267"/>
        <v>-120</v>
      </c>
      <c r="L137" s="202">
        <f t="shared" si="268"/>
        <v>-120</v>
      </c>
      <c r="M137" s="202">
        <f t="shared" si="269"/>
        <v>0</v>
      </c>
      <c r="N137" s="202">
        <f t="shared" si="270"/>
        <v>0</v>
      </c>
      <c r="O137" s="202">
        <f t="shared" si="271"/>
        <v>0</v>
      </c>
      <c r="P137" s="930"/>
      <c r="Q137" s="202">
        <f t="shared" si="272"/>
        <v>30</v>
      </c>
      <c r="R137" s="202">
        <f>'10. План 2014-2020'!F341</f>
        <v>30</v>
      </c>
      <c r="S137" s="202">
        <f>'10. План 2014-2020'!G385</f>
        <v>0</v>
      </c>
      <c r="T137" s="202">
        <f>'10. План 2014-2020'!H385</f>
        <v>0</v>
      </c>
      <c r="U137" s="202"/>
      <c r="V137" s="928"/>
      <c r="W137" s="930"/>
    </row>
    <row r="138" spans="1:23" ht="67.5" customHeight="1" x14ac:dyDescent="0.25">
      <c r="A138" s="929" t="str">
        <f>'10. План 2014-2020'!A344</f>
        <v>1.5.1.3</v>
      </c>
      <c r="B138" s="924" t="str">
        <f>'10. План 2014-2020'!B344</f>
        <v>Обучение государственных гражданских и муниципальных служащих Мурманской области, работников областных учреждений, приемам работы в государственных информационных системах, являющихся компонентами электронного правительства</v>
      </c>
      <c r="C138" s="934" t="s">
        <v>435</v>
      </c>
      <c r="D138" s="201" t="s">
        <v>23</v>
      </c>
      <c r="E138" s="202">
        <f>SUM(E139:E140)</f>
        <v>390</v>
      </c>
      <c r="F138" s="227">
        <f>SUM(F139:F140)</f>
        <v>390</v>
      </c>
      <c r="G138" s="202">
        <f>SUM(G139:G140)</f>
        <v>0</v>
      </c>
      <c r="H138" s="202">
        <f>SUM(H139:H140)</f>
        <v>0</v>
      </c>
      <c r="I138" s="202">
        <f>SUM(I139:I140)</f>
        <v>0</v>
      </c>
      <c r="J138" s="926"/>
      <c r="K138" s="202">
        <f>SUM(K139:K140)</f>
        <v>-302</v>
      </c>
      <c r="L138" s="202">
        <f>SUM(L139:L140)</f>
        <v>-302</v>
      </c>
      <c r="M138" s="202">
        <f>SUM(M139:M140)</f>
        <v>0</v>
      </c>
      <c r="N138" s="202">
        <f>SUM(N139:N140)</f>
        <v>0</v>
      </c>
      <c r="O138" s="202">
        <f>SUM(O139:O140)</f>
        <v>0</v>
      </c>
      <c r="P138" s="930"/>
      <c r="Q138" s="202">
        <f>SUM(Q139:Q140)</f>
        <v>88</v>
      </c>
      <c r="R138" s="202">
        <f>SUM(R139:R140)</f>
        <v>88</v>
      </c>
      <c r="S138" s="202">
        <f>SUM(S139:S140)</f>
        <v>0</v>
      </c>
      <c r="T138" s="202">
        <f>SUM(T139:T140)</f>
        <v>0</v>
      </c>
      <c r="U138" s="202">
        <f>SUM(U139:U140)</f>
        <v>0</v>
      </c>
      <c r="V138" s="926" t="str">
        <f>'10. План 2014-2020'!J344</f>
        <v>организация ежегодного обучения  государственных гражданских и муниципальных служащих Мурманской области, работников областных учреждений, приемам работы в государственных информационных системах, являющихся компонентами электронного правительства</v>
      </c>
      <c r="W138" s="930" t="s">
        <v>474</v>
      </c>
    </row>
    <row r="139" spans="1:23" x14ac:dyDescent="0.25">
      <c r="A139" s="929"/>
      <c r="B139" s="925"/>
      <c r="C139" s="934"/>
      <c r="D139" s="201">
        <v>2016</v>
      </c>
      <c r="E139" s="202">
        <f t="shared" ref="E139:E140" si="273">F139+G139+H139+I139</f>
        <v>50</v>
      </c>
      <c r="F139" s="221">
        <v>50</v>
      </c>
      <c r="G139" s="221"/>
      <c r="H139" s="221"/>
      <c r="I139" s="221"/>
      <c r="J139" s="927"/>
      <c r="K139" s="202">
        <f t="shared" ref="K139:K140" si="274">L139+M139+N139+O139</f>
        <v>-4.8999999999999986</v>
      </c>
      <c r="L139" s="202">
        <f t="shared" ref="L139:L140" si="275">R139-F139</f>
        <v>-4.8999999999999986</v>
      </c>
      <c r="M139" s="202">
        <f t="shared" ref="M139:M140" si="276">S139-G139</f>
        <v>0</v>
      </c>
      <c r="N139" s="202">
        <f t="shared" ref="N139:N140" si="277">T139-H139</f>
        <v>0</v>
      </c>
      <c r="O139" s="202">
        <f t="shared" ref="O139:O140" si="278">U139-I139</f>
        <v>0</v>
      </c>
      <c r="P139" s="930"/>
      <c r="Q139" s="202">
        <f t="shared" ref="Q139:Q140" si="279">R139+S139+T139+U139</f>
        <v>45.1</v>
      </c>
      <c r="R139" s="202">
        <f>'10. План 2014-2020'!F348</f>
        <v>45.1</v>
      </c>
      <c r="S139" s="202">
        <f>'10. План 2014-2020'!G388</f>
        <v>0</v>
      </c>
      <c r="T139" s="202">
        <f>'10. План 2014-2020'!H388</f>
        <v>0</v>
      </c>
      <c r="U139" s="202"/>
      <c r="V139" s="927"/>
      <c r="W139" s="930"/>
    </row>
    <row r="140" spans="1:23" ht="55.5" customHeight="1" x14ac:dyDescent="0.25">
      <c r="A140" s="929"/>
      <c r="B140" s="935"/>
      <c r="C140" s="934"/>
      <c r="D140" s="201">
        <v>2017</v>
      </c>
      <c r="E140" s="202">
        <f t="shared" si="273"/>
        <v>340</v>
      </c>
      <c r="F140" s="221">
        <v>340</v>
      </c>
      <c r="G140" s="221"/>
      <c r="H140" s="221"/>
      <c r="I140" s="221"/>
      <c r="J140" s="928"/>
      <c r="K140" s="202">
        <f t="shared" si="274"/>
        <v>-297.10000000000002</v>
      </c>
      <c r="L140" s="202">
        <f t="shared" si="275"/>
        <v>-297.10000000000002</v>
      </c>
      <c r="M140" s="202">
        <f t="shared" si="276"/>
        <v>0</v>
      </c>
      <c r="N140" s="202">
        <f t="shared" si="277"/>
        <v>0</v>
      </c>
      <c r="O140" s="202">
        <f t="shared" si="278"/>
        <v>0</v>
      </c>
      <c r="P140" s="930"/>
      <c r="Q140" s="202">
        <f t="shared" si="279"/>
        <v>42.9</v>
      </c>
      <c r="R140" s="202">
        <f>'10. План 2014-2020'!F349</f>
        <v>42.9</v>
      </c>
      <c r="S140" s="202">
        <f>'10. План 2014-2020'!G389</f>
        <v>0</v>
      </c>
      <c r="T140" s="202">
        <f>'10. План 2014-2020'!H389</f>
        <v>0</v>
      </c>
      <c r="U140" s="202"/>
      <c r="V140" s="928"/>
      <c r="W140" s="930"/>
    </row>
    <row r="141" spans="1:23" ht="67.5" customHeight="1" x14ac:dyDescent="0.25">
      <c r="A141" s="929" t="str">
        <f>'10. План 2014-2020'!A360</f>
        <v>1.6.</v>
      </c>
      <c r="B141" s="936" t="str">
        <f>'10. План 2014-2020'!B360</f>
        <v xml:space="preserve">Задача 1.6. Обеспечение населения актуальной достоверной информацией о деятельности исполнительных органов власти </v>
      </c>
      <c r="C141" s="934" t="s">
        <v>372</v>
      </c>
      <c r="D141" s="201" t="s">
        <v>23</v>
      </c>
      <c r="E141" s="202">
        <f>SUM(E142:E144)</f>
        <v>264693.60000000003</v>
      </c>
      <c r="F141" s="202">
        <f t="shared" ref="F141:I141" si="280">SUM(F142:F144)</f>
        <v>234329</v>
      </c>
      <c r="G141" s="202">
        <f t="shared" si="280"/>
        <v>0</v>
      </c>
      <c r="H141" s="202">
        <f t="shared" si="280"/>
        <v>0</v>
      </c>
      <c r="I141" s="202">
        <f t="shared" si="280"/>
        <v>30364.6</v>
      </c>
      <c r="J141" s="926"/>
      <c r="K141" s="202">
        <f>SUM(K142:K144)</f>
        <v>-104650.1</v>
      </c>
      <c r="L141" s="202">
        <f t="shared" ref="L141:O141" si="281">SUM(L142:L144)</f>
        <v>-101539.9</v>
      </c>
      <c r="M141" s="202">
        <f t="shared" si="281"/>
        <v>0</v>
      </c>
      <c r="N141" s="202">
        <f t="shared" si="281"/>
        <v>0</v>
      </c>
      <c r="O141" s="202">
        <f t="shared" si="281"/>
        <v>-3110.1999999999989</v>
      </c>
      <c r="P141" s="930"/>
      <c r="Q141" s="202">
        <f>SUM(Q142:Q144)</f>
        <v>160043.5</v>
      </c>
      <c r="R141" s="202">
        <f t="shared" ref="R141:U141" si="282">SUM(R142:R144)</f>
        <v>132789.1</v>
      </c>
      <c r="S141" s="202">
        <f t="shared" si="282"/>
        <v>0</v>
      </c>
      <c r="T141" s="202">
        <f t="shared" si="282"/>
        <v>0</v>
      </c>
      <c r="U141" s="202">
        <f t="shared" si="282"/>
        <v>27254.400000000001</v>
      </c>
      <c r="V141" s="926"/>
      <c r="W141" s="930" t="s">
        <v>393</v>
      </c>
    </row>
    <row r="142" spans="1:23" x14ac:dyDescent="0.25">
      <c r="A142" s="929"/>
      <c r="B142" s="937"/>
      <c r="C142" s="934"/>
      <c r="D142" s="201">
        <v>2016</v>
      </c>
      <c r="E142" s="202">
        <f>F142+G142+H142+I142</f>
        <v>84792.8</v>
      </c>
      <c r="F142" s="221">
        <v>75708</v>
      </c>
      <c r="G142" s="221"/>
      <c r="H142" s="221"/>
      <c r="I142" s="221">
        <v>9084.7999999999993</v>
      </c>
      <c r="J142" s="927"/>
      <c r="K142" s="202">
        <f>L142+M142+N142+O142</f>
        <v>-36710.1</v>
      </c>
      <c r="L142" s="202">
        <f>R142-F142</f>
        <v>-36710.1</v>
      </c>
      <c r="M142" s="202">
        <f t="shared" ref="M142:M144" si="283">S142-G142</f>
        <v>0</v>
      </c>
      <c r="N142" s="202">
        <f t="shared" ref="N142:N144" si="284">T142-H142</f>
        <v>0</v>
      </c>
      <c r="O142" s="202">
        <f t="shared" ref="O142:O144" si="285">U142-I142</f>
        <v>0</v>
      </c>
      <c r="P142" s="930"/>
      <c r="Q142" s="202">
        <f>R142+S142+T142+U142</f>
        <v>48082.700000000004</v>
      </c>
      <c r="R142" s="202">
        <f>'10. План 2014-2020'!F363</f>
        <v>38997.9</v>
      </c>
      <c r="S142" s="202">
        <f>'10. План 2014-2020'!G363</f>
        <v>0</v>
      </c>
      <c r="T142" s="202">
        <f>'10. План 2014-2020'!H363</f>
        <v>0</v>
      </c>
      <c r="U142" s="202">
        <f>'10. План 2014-2020'!I363</f>
        <v>9084.8000000000011</v>
      </c>
      <c r="V142" s="927"/>
      <c r="W142" s="930"/>
    </row>
    <row r="143" spans="1:23" x14ac:dyDescent="0.25">
      <c r="A143" s="929"/>
      <c r="B143" s="937"/>
      <c r="C143" s="934"/>
      <c r="D143" s="201">
        <v>2017</v>
      </c>
      <c r="E143" s="202">
        <f t="shared" ref="E143:E144" si="286">F143+G143+H143+I143</f>
        <v>85897.600000000006</v>
      </c>
      <c r="F143" s="221">
        <v>76812.800000000003</v>
      </c>
      <c r="G143" s="221"/>
      <c r="H143" s="221"/>
      <c r="I143" s="221">
        <v>9084.7999999999993</v>
      </c>
      <c r="J143" s="927"/>
      <c r="K143" s="202">
        <f t="shared" ref="K143:K144" si="287">L143+M143+N143+O143</f>
        <v>-43364.000000000007</v>
      </c>
      <c r="L143" s="202">
        <f t="shared" ref="L143:L144" si="288">R143-F143</f>
        <v>-43364.000000000007</v>
      </c>
      <c r="M143" s="202">
        <f t="shared" si="283"/>
        <v>0</v>
      </c>
      <c r="N143" s="202">
        <f t="shared" si="284"/>
        <v>0</v>
      </c>
      <c r="O143" s="202">
        <f t="shared" si="285"/>
        <v>0</v>
      </c>
      <c r="P143" s="930"/>
      <c r="Q143" s="202">
        <f t="shared" ref="Q143:Q144" si="289">R143+S143+T143+U143</f>
        <v>42533.599999999999</v>
      </c>
      <c r="R143" s="202">
        <f>'10. План 2014-2020'!F364</f>
        <v>33448.799999999996</v>
      </c>
      <c r="S143" s="202">
        <f>'10. План 2014-2020'!G364</f>
        <v>0</v>
      </c>
      <c r="T143" s="202">
        <f>'10. План 2014-2020'!H364</f>
        <v>0</v>
      </c>
      <c r="U143" s="202">
        <f>'10. План 2014-2020'!I364</f>
        <v>9084.8000000000011</v>
      </c>
      <c r="V143" s="927"/>
      <c r="W143" s="930"/>
    </row>
    <row r="144" spans="1:23" ht="20.25" customHeight="1" x14ac:dyDescent="0.25">
      <c r="A144" s="929"/>
      <c r="B144" s="938"/>
      <c r="C144" s="934"/>
      <c r="D144" s="201">
        <v>2018</v>
      </c>
      <c r="E144" s="202">
        <f t="shared" si="286"/>
        <v>94003.199999999997</v>
      </c>
      <c r="F144" s="221">
        <v>81808.2</v>
      </c>
      <c r="G144" s="221"/>
      <c r="H144" s="221"/>
      <c r="I144" s="221">
        <v>12195</v>
      </c>
      <c r="J144" s="928"/>
      <c r="K144" s="202">
        <f t="shared" si="287"/>
        <v>-24575.999999999993</v>
      </c>
      <c r="L144" s="202">
        <f t="shared" si="288"/>
        <v>-21465.799999999996</v>
      </c>
      <c r="M144" s="202">
        <f t="shared" si="283"/>
        <v>0</v>
      </c>
      <c r="N144" s="202">
        <f t="shared" si="284"/>
        <v>0</v>
      </c>
      <c r="O144" s="202">
        <f t="shared" si="285"/>
        <v>-3110.1999999999989</v>
      </c>
      <c r="P144" s="930"/>
      <c r="Q144" s="202">
        <f t="shared" si="289"/>
        <v>69427.199999999997</v>
      </c>
      <c r="R144" s="202">
        <f>'10. План 2014-2020'!F365</f>
        <v>60342.400000000001</v>
      </c>
      <c r="S144" s="202">
        <f>'10. План 2014-2020'!G365</f>
        <v>0</v>
      </c>
      <c r="T144" s="202">
        <f>'10. План 2014-2020'!H365</f>
        <v>0</v>
      </c>
      <c r="U144" s="202">
        <f>'10. План 2014-2020'!I365</f>
        <v>9084.8000000000011</v>
      </c>
      <c r="V144" s="928"/>
      <c r="W144" s="930"/>
    </row>
    <row r="145" spans="1:23" ht="67.5" customHeight="1" x14ac:dyDescent="0.25">
      <c r="A145" s="929" t="str">
        <f>'10. План 2014-2020'!A368</f>
        <v>1.6.1.</v>
      </c>
      <c r="B145" s="936" t="str">
        <f>'10. План 2014-2020'!B368</f>
        <v>Основное мероприятие 8. Создание условий для получения  населением актуальной, достоверной информации о деятельности исполнительных органов государственной власти Мурманской области</v>
      </c>
      <c r="C145" s="934" t="s">
        <v>372</v>
      </c>
      <c r="D145" s="201" t="s">
        <v>23</v>
      </c>
      <c r="E145" s="202">
        <f>SUM(E146:E148)</f>
        <v>264693.59999999998</v>
      </c>
      <c r="F145" s="202">
        <f t="shared" ref="F145:I145" si="290">SUM(F146:F148)</f>
        <v>234329</v>
      </c>
      <c r="G145" s="202">
        <f t="shared" si="290"/>
        <v>0</v>
      </c>
      <c r="H145" s="202">
        <f t="shared" si="290"/>
        <v>0</v>
      </c>
      <c r="I145" s="202">
        <f t="shared" si="290"/>
        <v>30364.600000000002</v>
      </c>
      <c r="J145" s="926"/>
      <c r="K145" s="202">
        <f>SUM(K146:K148)</f>
        <v>-104650.09999999998</v>
      </c>
      <c r="L145" s="202">
        <f t="shared" ref="L145" si="291">SUM(L146:L148)</f>
        <v>-101539.9</v>
      </c>
      <c r="M145" s="202">
        <f t="shared" ref="M145" si="292">SUM(M146:M148)</f>
        <v>0</v>
      </c>
      <c r="N145" s="202">
        <f t="shared" ref="N145" si="293">SUM(N146:N148)</f>
        <v>0</v>
      </c>
      <c r="O145" s="202">
        <f t="shared" ref="O145" si="294">SUM(O146:O148)</f>
        <v>-3110.1999999999989</v>
      </c>
      <c r="P145" s="930"/>
      <c r="Q145" s="202">
        <f>SUM(Q146:Q148)</f>
        <v>160043.5</v>
      </c>
      <c r="R145" s="202">
        <f t="shared" ref="R145:U145" si="295">SUM(R146:R148)</f>
        <v>132789.1</v>
      </c>
      <c r="S145" s="202">
        <f t="shared" si="295"/>
        <v>0</v>
      </c>
      <c r="T145" s="202">
        <f t="shared" si="295"/>
        <v>0</v>
      </c>
      <c r="U145" s="202">
        <f t="shared" si="295"/>
        <v>27254.400000000001</v>
      </c>
      <c r="V145" s="926" t="str">
        <f>'10. План 2014-2020'!J368</f>
        <v>Доля населения, удовлетворённая информационной открытостью деятельности исполнительных органов государственной власти Мурманской области
Доля опубликованной информации о деятельности государственных органов власти Мурманской области и социально значимой информации в общем объеме публикаций газеты "Мурманский вестник"</v>
      </c>
      <c r="W145" s="930" t="s">
        <v>393</v>
      </c>
    </row>
    <row r="146" spans="1:23" x14ac:dyDescent="0.25">
      <c r="A146" s="929"/>
      <c r="B146" s="937"/>
      <c r="C146" s="934"/>
      <c r="D146" s="201">
        <v>2016</v>
      </c>
      <c r="E146" s="202">
        <f>F146+G146+H146+I146</f>
        <v>84792.8</v>
      </c>
      <c r="F146" s="221">
        <v>75708</v>
      </c>
      <c r="G146" s="221">
        <v>0</v>
      </c>
      <c r="H146" s="221">
        <v>0</v>
      </c>
      <c r="I146" s="221">
        <v>9084.8000000000011</v>
      </c>
      <c r="J146" s="927"/>
      <c r="K146" s="202">
        <f>L146+M146+N146+O146</f>
        <v>-36710.1</v>
      </c>
      <c r="L146" s="202">
        <f>R146-F146</f>
        <v>-36710.1</v>
      </c>
      <c r="M146" s="202">
        <f t="shared" ref="M146:M148" si="296">S146-G146</f>
        <v>0</v>
      </c>
      <c r="N146" s="202">
        <f t="shared" ref="N146:N148" si="297">T146-H146</f>
        <v>0</v>
      </c>
      <c r="O146" s="202">
        <f t="shared" ref="O146:O148" si="298">U146-I146</f>
        <v>0</v>
      </c>
      <c r="P146" s="930"/>
      <c r="Q146" s="202">
        <f>R146+S146+T146+U146</f>
        <v>48082.700000000004</v>
      </c>
      <c r="R146" s="202">
        <f>'10. План 2014-2020'!F371</f>
        <v>38997.9</v>
      </c>
      <c r="S146" s="202">
        <f>'10. План 2014-2020'!G371</f>
        <v>0</v>
      </c>
      <c r="T146" s="202">
        <f>'10. План 2014-2020'!H371</f>
        <v>0</v>
      </c>
      <c r="U146" s="202">
        <f>'10. План 2014-2020'!I371</f>
        <v>9084.8000000000011</v>
      </c>
      <c r="V146" s="927"/>
      <c r="W146" s="930"/>
    </row>
    <row r="147" spans="1:23" x14ac:dyDescent="0.25">
      <c r="A147" s="929"/>
      <c r="B147" s="937"/>
      <c r="C147" s="934"/>
      <c r="D147" s="201">
        <v>2017</v>
      </c>
      <c r="E147" s="202">
        <f t="shared" ref="E147:E148" si="299">F147+G147+H147+I147</f>
        <v>85897.599999999991</v>
      </c>
      <c r="F147" s="221">
        <v>76812.799999999988</v>
      </c>
      <c r="G147" s="221">
        <v>0</v>
      </c>
      <c r="H147" s="221">
        <v>0</v>
      </c>
      <c r="I147" s="221">
        <v>9084.8000000000011</v>
      </c>
      <c r="J147" s="927"/>
      <c r="K147" s="202">
        <f t="shared" ref="K147:K148" si="300">L147+M147+N147+O147</f>
        <v>-43363.999999999993</v>
      </c>
      <c r="L147" s="202">
        <f t="shared" ref="L147:L148" si="301">R147-F147</f>
        <v>-43363.999999999993</v>
      </c>
      <c r="M147" s="202">
        <f t="shared" si="296"/>
        <v>0</v>
      </c>
      <c r="N147" s="202">
        <f t="shared" si="297"/>
        <v>0</v>
      </c>
      <c r="O147" s="202">
        <f t="shared" si="298"/>
        <v>0</v>
      </c>
      <c r="P147" s="930"/>
      <c r="Q147" s="202">
        <f t="shared" ref="Q147:Q148" si="302">R147+S147+T147+U147</f>
        <v>42533.599999999999</v>
      </c>
      <c r="R147" s="202">
        <f>'10. План 2014-2020'!F372</f>
        <v>33448.799999999996</v>
      </c>
      <c r="S147" s="202">
        <f>'10. План 2014-2020'!G372</f>
        <v>0</v>
      </c>
      <c r="T147" s="202">
        <f>'10. План 2014-2020'!H372</f>
        <v>0</v>
      </c>
      <c r="U147" s="202">
        <f>'10. План 2014-2020'!I372</f>
        <v>9084.8000000000011</v>
      </c>
      <c r="V147" s="927"/>
      <c r="W147" s="930"/>
    </row>
    <row r="148" spans="1:23" ht="20.25" customHeight="1" x14ac:dyDescent="0.25">
      <c r="A148" s="929"/>
      <c r="B148" s="938"/>
      <c r="C148" s="934"/>
      <c r="D148" s="201">
        <v>2018</v>
      </c>
      <c r="E148" s="202">
        <f t="shared" si="299"/>
        <v>94003.199999999997</v>
      </c>
      <c r="F148" s="221">
        <v>81808.2</v>
      </c>
      <c r="G148" s="221">
        <v>0</v>
      </c>
      <c r="H148" s="221">
        <v>0</v>
      </c>
      <c r="I148" s="221">
        <v>12195</v>
      </c>
      <c r="J148" s="928"/>
      <c r="K148" s="202">
        <f t="shared" si="300"/>
        <v>-24575.999999999993</v>
      </c>
      <c r="L148" s="202">
        <f t="shared" si="301"/>
        <v>-21465.799999999996</v>
      </c>
      <c r="M148" s="202">
        <f t="shared" si="296"/>
        <v>0</v>
      </c>
      <c r="N148" s="202">
        <f t="shared" si="297"/>
        <v>0</v>
      </c>
      <c r="O148" s="202">
        <f t="shared" si="298"/>
        <v>-3110.1999999999989</v>
      </c>
      <c r="P148" s="930"/>
      <c r="Q148" s="202">
        <f t="shared" si="302"/>
        <v>69427.199999999997</v>
      </c>
      <c r="R148" s="202">
        <f>'10. План 2014-2020'!F373</f>
        <v>60342.400000000001</v>
      </c>
      <c r="S148" s="202">
        <f>'10. План 2014-2020'!G373</f>
        <v>0</v>
      </c>
      <c r="T148" s="202">
        <f>'10. План 2014-2020'!H373</f>
        <v>0</v>
      </c>
      <c r="U148" s="202">
        <f>'10. План 2014-2020'!I373</f>
        <v>9084.8000000000011</v>
      </c>
      <c r="V148" s="928"/>
      <c r="W148" s="930"/>
    </row>
    <row r="149" spans="1:23" ht="67.5" customHeight="1" x14ac:dyDescent="0.25">
      <c r="A149" s="929" t="str">
        <f>'10. План 2014-2020'!A376</f>
        <v>1.6.1.1.</v>
      </c>
      <c r="B149" s="924" t="str">
        <f>'10. План 2014-2020'!B376</f>
        <v xml:space="preserve">Освещение в СМИ деятельности Правительства Мурманской области, исполнительных органов государственной власти Мурманской области, а также политических партий в соответствии с законодательством </v>
      </c>
      <c r="C149" s="934" t="s">
        <v>477</v>
      </c>
      <c r="D149" s="201" t="s">
        <v>23</v>
      </c>
      <c r="E149" s="202">
        <f>SUM(E150:E152)</f>
        <v>129495.90000000001</v>
      </c>
      <c r="F149" s="202">
        <f>SUM(F150:F152)</f>
        <v>129495.90000000001</v>
      </c>
      <c r="G149" s="202">
        <f>SUM(G150:G152)</f>
        <v>0</v>
      </c>
      <c r="H149" s="202">
        <f>SUM(H150:H152)</f>
        <v>0</v>
      </c>
      <c r="I149" s="202">
        <f>SUM(I150:I152)</f>
        <v>0</v>
      </c>
      <c r="J149" s="926"/>
      <c r="K149" s="202">
        <f>SUM(K150:K152)</f>
        <v>-35109.500000000015</v>
      </c>
      <c r="L149" s="202">
        <f>SUM(L150:L152)</f>
        <v>-35109.500000000015</v>
      </c>
      <c r="M149" s="202">
        <f>SUM(M150:M152)</f>
        <v>0</v>
      </c>
      <c r="N149" s="202">
        <f>SUM(N150:N152)</f>
        <v>0</v>
      </c>
      <c r="O149" s="202">
        <f>SUM(O150:O152)</f>
        <v>0</v>
      </c>
      <c r="P149" s="930"/>
      <c r="Q149" s="202">
        <f>SUM(Q150:Q152)</f>
        <v>94386.4</v>
      </c>
      <c r="R149" s="202">
        <f>SUM(R150:R152)</f>
        <v>94386.4</v>
      </c>
      <c r="S149" s="202">
        <f>SUM(S150:S152)</f>
        <v>0</v>
      </c>
      <c r="T149" s="202">
        <f>SUM(T150:T152)</f>
        <v>0</v>
      </c>
      <c r="U149" s="202">
        <f>SUM(U150:U152)</f>
        <v>0</v>
      </c>
      <c r="V149" s="926" t="str">
        <f>'10. План 2014-2020'!J376</f>
        <v xml:space="preserve">обеспечение заключения контрактов на освещение в  средствах массовой информации (телевидение, радио, печатные СМИ, Интернет-издания, информационные агентства) деятельности Правительства Мурманской области, исполнительных органов государственной власти Мурманской области, а также политических партий в соответствии с законодательством </v>
      </c>
      <c r="W149" s="930" t="s">
        <v>463</v>
      </c>
    </row>
    <row r="150" spans="1:23" x14ac:dyDescent="0.25">
      <c r="A150" s="929"/>
      <c r="B150" s="925"/>
      <c r="C150" s="934"/>
      <c r="D150" s="201">
        <v>2016</v>
      </c>
      <c r="E150" s="202">
        <f>F150+G150+H150+I150</f>
        <v>43165.3</v>
      </c>
      <c r="F150" s="202">
        <v>43165.3</v>
      </c>
      <c r="G150" s="202">
        <v>0</v>
      </c>
      <c r="H150" s="202">
        <v>0</v>
      </c>
      <c r="I150" s="202">
        <v>0</v>
      </c>
      <c r="J150" s="927"/>
      <c r="K150" s="202">
        <f>L150+M150+N150+O150</f>
        <v>-6474.8000000000029</v>
      </c>
      <c r="L150" s="202">
        <f>R150-F150</f>
        <v>-6474.8000000000029</v>
      </c>
      <c r="M150" s="202">
        <f t="shared" ref="M150:O152" si="303">S150-G150</f>
        <v>0</v>
      </c>
      <c r="N150" s="202">
        <f t="shared" si="303"/>
        <v>0</v>
      </c>
      <c r="O150" s="202">
        <f t="shared" si="303"/>
        <v>0</v>
      </c>
      <c r="P150" s="930"/>
      <c r="Q150" s="202">
        <f>R150+S150+T150+U150</f>
        <v>36690.5</v>
      </c>
      <c r="R150" s="202">
        <f>'10. План 2014-2020'!F379</f>
        <v>36690.5</v>
      </c>
      <c r="S150" s="202">
        <v>0</v>
      </c>
      <c r="T150" s="202">
        <v>0</v>
      </c>
      <c r="U150" s="202">
        <v>0</v>
      </c>
      <c r="V150" s="927"/>
      <c r="W150" s="930"/>
    </row>
    <row r="151" spans="1:23" x14ac:dyDescent="0.25">
      <c r="A151" s="929"/>
      <c r="B151" s="925"/>
      <c r="C151" s="934"/>
      <c r="D151" s="201">
        <v>2017</v>
      </c>
      <c r="E151" s="202">
        <f t="shared" ref="E151:E152" si="304">F151+G151+H151+I151</f>
        <v>43165.3</v>
      </c>
      <c r="F151" s="202">
        <v>43165.3</v>
      </c>
      <c r="G151" s="202">
        <v>0</v>
      </c>
      <c r="H151" s="202">
        <v>0</v>
      </c>
      <c r="I151" s="202">
        <v>0</v>
      </c>
      <c r="J151" s="927"/>
      <c r="K151" s="202">
        <f t="shared" ref="K151:K152" si="305">L151+M151+N151+O151</f>
        <v>-11978.000000000004</v>
      </c>
      <c r="L151" s="202">
        <f t="shared" ref="L151:L152" si="306">R151-F151</f>
        <v>-11978.000000000004</v>
      </c>
      <c r="M151" s="202">
        <f t="shared" si="303"/>
        <v>0</v>
      </c>
      <c r="N151" s="202">
        <f t="shared" si="303"/>
        <v>0</v>
      </c>
      <c r="O151" s="202">
        <f t="shared" si="303"/>
        <v>0</v>
      </c>
      <c r="P151" s="930"/>
      <c r="Q151" s="202">
        <f t="shared" ref="Q151:Q152" si="307">R151+S151+T151+U151</f>
        <v>31187.3</v>
      </c>
      <c r="R151" s="202">
        <f>'10. План 2014-2020'!F380</f>
        <v>31187.3</v>
      </c>
      <c r="S151" s="202">
        <v>0</v>
      </c>
      <c r="T151" s="202">
        <v>0</v>
      </c>
      <c r="U151" s="202">
        <v>0</v>
      </c>
      <c r="V151" s="927"/>
      <c r="W151" s="930"/>
    </row>
    <row r="152" spans="1:23" ht="20.25" customHeight="1" x14ac:dyDescent="0.25">
      <c r="A152" s="929"/>
      <c r="B152" s="935"/>
      <c r="C152" s="934"/>
      <c r="D152" s="201">
        <v>2018</v>
      </c>
      <c r="E152" s="202">
        <f t="shared" si="304"/>
        <v>43165.3</v>
      </c>
      <c r="F152" s="202">
        <v>43165.3</v>
      </c>
      <c r="G152" s="202">
        <v>0</v>
      </c>
      <c r="H152" s="202">
        <v>0</v>
      </c>
      <c r="I152" s="202">
        <v>0</v>
      </c>
      <c r="J152" s="928"/>
      <c r="K152" s="202">
        <f t="shared" si="305"/>
        <v>-16656.700000000004</v>
      </c>
      <c r="L152" s="202">
        <f t="shared" si="306"/>
        <v>-16656.700000000004</v>
      </c>
      <c r="M152" s="202">
        <f t="shared" si="303"/>
        <v>0</v>
      </c>
      <c r="N152" s="202">
        <f t="shared" si="303"/>
        <v>0</v>
      </c>
      <c r="O152" s="202">
        <f t="shared" si="303"/>
        <v>0</v>
      </c>
      <c r="P152" s="930"/>
      <c r="Q152" s="202">
        <f t="shared" si="307"/>
        <v>26508.6</v>
      </c>
      <c r="R152" s="202">
        <f>'10. План 2014-2020'!F381</f>
        <v>26508.6</v>
      </c>
      <c r="S152" s="202">
        <v>0</v>
      </c>
      <c r="T152" s="202">
        <v>0</v>
      </c>
      <c r="U152" s="202">
        <v>0</v>
      </c>
      <c r="V152" s="928"/>
      <c r="W152" s="930"/>
    </row>
    <row r="153" spans="1:23" ht="67.5" customHeight="1" x14ac:dyDescent="0.25">
      <c r="A153" s="929" t="str">
        <f>'10. План 2014-2020'!A384</f>
        <v>1.6.1.2.</v>
      </c>
      <c r="B153" s="924" t="str">
        <f>'10. План 2014-2020'!B384</f>
        <v>Проведение семинаров, круглых столов, участие в семинарах, выставках и форумах СМИ</v>
      </c>
      <c r="C153" s="934" t="s">
        <v>478</v>
      </c>
      <c r="D153" s="201" t="s">
        <v>23</v>
      </c>
      <c r="E153" s="202">
        <f>SUM(E154:E156)</f>
        <v>1350</v>
      </c>
      <c r="F153" s="202">
        <f t="shared" ref="F153:I153" si="308">SUM(F154:F156)</f>
        <v>1350</v>
      </c>
      <c r="G153" s="202">
        <f t="shared" si="308"/>
        <v>0</v>
      </c>
      <c r="H153" s="202">
        <f t="shared" si="308"/>
        <v>0</v>
      </c>
      <c r="I153" s="202">
        <f t="shared" si="308"/>
        <v>0</v>
      </c>
      <c r="J153" s="926"/>
      <c r="K153" s="202">
        <f>SUM(K154:K156)</f>
        <v>-130.59999999999997</v>
      </c>
      <c r="L153" s="202">
        <f t="shared" ref="L153:O153" si="309">SUM(L154:L156)</f>
        <v>-130.59999999999997</v>
      </c>
      <c r="M153" s="202">
        <f t="shared" si="309"/>
        <v>0</v>
      </c>
      <c r="N153" s="202">
        <f t="shared" si="309"/>
        <v>0</v>
      </c>
      <c r="O153" s="202">
        <f t="shared" si="309"/>
        <v>0</v>
      </c>
      <c r="P153" s="930"/>
      <c r="Q153" s="202">
        <f>SUM(Q154:Q156)</f>
        <v>1219.4000000000001</v>
      </c>
      <c r="R153" s="202">
        <f t="shared" ref="R153:U153" si="310">SUM(R154:R156)</f>
        <v>1219.4000000000001</v>
      </c>
      <c r="S153" s="202">
        <f t="shared" si="310"/>
        <v>0</v>
      </c>
      <c r="T153" s="202">
        <f t="shared" si="310"/>
        <v>0</v>
      </c>
      <c r="U153" s="202">
        <f t="shared" si="310"/>
        <v>0</v>
      </c>
      <c r="V153" s="926" t="str">
        <f>'10. План 2014-2020'!J384</f>
        <v>ежегодное проведение (принятие участие в проведении) не менее 2 мероприятий для СМИ</v>
      </c>
      <c r="W153" s="930" t="s">
        <v>463</v>
      </c>
    </row>
    <row r="154" spans="1:23" x14ac:dyDescent="0.25">
      <c r="A154" s="929"/>
      <c r="B154" s="925"/>
      <c r="C154" s="934"/>
      <c r="D154" s="201">
        <v>2016</v>
      </c>
      <c r="E154" s="202">
        <f>F154+G154+H154+I154</f>
        <v>450</v>
      </c>
      <c r="F154" s="202">
        <v>450</v>
      </c>
      <c r="G154" s="202">
        <v>0</v>
      </c>
      <c r="H154" s="202">
        <v>0</v>
      </c>
      <c r="I154" s="202">
        <v>0</v>
      </c>
      <c r="J154" s="927"/>
      <c r="K154" s="202">
        <f>L154+M154+N154+O154</f>
        <v>-22.5</v>
      </c>
      <c r="L154" s="202">
        <f>R154-F154</f>
        <v>-22.5</v>
      </c>
      <c r="M154" s="202">
        <f t="shared" ref="M154:O156" si="311">S154-G154</f>
        <v>0</v>
      </c>
      <c r="N154" s="202">
        <f t="shared" si="311"/>
        <v>0</v>
      </c>
      <c r="O154" s="202">
        <f t="shared" si="311"/>
        <v>0</v>
      </c>
      <c r="P154" s="930"/>
      <c r="Q154" s="202">
        <f>R154+S154+T154+U154</f>
        <v>427.5</v>
      </c>
      <c r="R154" s="202">
        <f>'10. План 2014-2020'!F387</f>
        <v>427.5</v>
      </c>
      <c r="S154" s="202"/>
      <c r="T154" s="202"/>
      <c r="U154" s="202"/>
      <c r="V154" s="927"/>
      <c r="W154" s="930"/>
    </row>
    <row r="155" spans="1:23" x14ac:dyDescent="0.25">
      <c r="A155" s="929"/>
      <c r="B155" s="925"/>
      <c r="C155" s="934"/>
      <c r="D155" s="201">
        <v>2017</v>
      </c>
      <c r="E155" s="202">
        <f t="shared" ref="E155:E156" si="312">F155+G155+H155+I155</f>
        <v>450</v>
      </c>
      <c r="F155" s="202">
        <v>450</v>
      </c>
      <c r="G155" s="202">
        <v>0</v>
      </c>
      <c r="H155" s="202">
        <v>0</v>
      </c>
      <c r="I155" s="202">
        <v>0</v>
      </c>
      <c r="J155" s="927"/>
      <c r="K155" s="202">
        <f t="shared" ref="K155:K156" si="313">L155+M155+N155+O155</f>
        <v>-43.899999999999977</v>
      </c>
      <c r="L155" s="202">
        <f t="shared" ref="L155:L156" si="314">R155-F155</f>
        <v>-43.899999999999977</v>
      </c>
      <c r="M155" s="202">
        <f t="shared" si="311"/>
        <v>0</v>
      </c>
      <c r="N155" s="202">
        <f t="shared" si="311"/>
        <v>0</v>
      </c>
      <c r="O155" s="202">
        <f t="shared" si="311"/>
        <v>0</v>
      </c>
      <c r="P155" s="930"/>
      <c r="Q155" s="202">
        <f t="shared" ref="Q155:Q156" si="315">R155+S155+T155+U155</f>
        <v>406.1</v>
      </c>
      <c r="R155" s="202">
        <f>'10. План 2014-2020'!F388</f>
        <v>406.1</v>
      </c>
      <c r="S155" s="202"/>
      <c r="T155" s="202"/>
      <c r="U155" s="202"/>
      <c r="V155" s="927"/>
      <c r="W155" s="930"/>
    </row>
    <row r="156" spans="1:23" ht="20.25" customHeight="1" x14ac:dyDescent="0.25">
      <c r="A156" s="929"/>
      <c r="B156" s="935"/>
      <c r="C156" s="934"/>
      <c r="D156" s="201">
        <v>2018</v>
      </c>
      <c r="E156" s="202">
        <f t="shared" si="312"/>
        <v>450</v>
      </c>
      <c r="F156" s="202">
        <v>450</v>
      </c>
      <c r="G156" s="202">
        <v>0</v>
      </c>
      <c r="H156" s="202">
        <v>0</v>
      </c>
      <c r="I156" s="202">
        <v>0</v>
      </c>
      <c r="J156" s="928"/>
      <c r="K156" s="202">
        <f t="shared" si="313"/>
        <v>-64.199999999999989</v>
      </c>
      <c r="L156" s="202">
        <f t="shared" si="314"/>
        <v>-64.199999999999989</v>
      </c>
      <c r="M156" s="202">
        <f t="shared" si="311"/>
        <v>0</v>
      </c>
      <c r="N156" s="202">
        <f t="shared" si="311"/>
        <v>0</v>
      </c>
      <c r="O156" s="202">
        <f t="shared" si="311"/>
        <v>0</v>
      </c>
      <c r="P156" s="930"/>
      <c r="Q156" s="202">
        <f t="shared" si="315"/>
        <v>385.8</v>
      </c>
      <c r="R156" s="202">
        <f>'10. План 2014-2020'!F389</f>
        <v>385.8</v>
      </c>
      <c r="S156" s="202"/>
      <c r="T156" s="202"/>
      <c r="U156" s="202"/>
      <c r="V156" s="928"/>
      <c r="W156" s="930"/>
    </row>
    <row r="157" spans="1:23" ht="67.5" customHeight="1" x14ac:dyDescent="0.25">
      <c r="A157" s="929" t="str">
        <f>'10. План 2014-2020'!A392</f>
        <v>1.6.1.3.</v>
      </c>
      <c r="B157" s="924" t="str">
        <f>'10. План 2014-2020'!B392</f>
        <v>Организация и проведение "Форума СМИ Мурманской области"</v>
      </c>
      <c r="C157" s="934" t="s">
        <v>435</v>
      </c>
      <c r="D157" s="201" t="s">
        <v>23</v>
      </c>
      <c r="E157" s="202">
        <f>SUM(E158:E160)</f>
        <v>2700</v>
      </c>
      <c r="F157" s="202">
        <f t="shared" ref="F157:I157" si="316">SUM(F158:F160)</f>
        <v>2700</v>
      </c>
      <c r="G157" s="202">
        <f t="shared" si="316"/>
        <v>0</v>
      </c>
      <c r="H157" s="202">
        <f t="shared" si="316"/>
        <v>0</v>
      </c>
      <c r="I157" s="202">
        <f t="shared" si="316"/>
        <v>0</v>
      </c>
      <c r="J157" s="926"/>
      <c r="K157" s="202">
        <f>SUM(K158:K160)</f>
        <v>-262</v>
      </c>
      <c r="L157" s="202">
        <f t="shared" ref="L157:O157" si="317">SUM(L158:L160)</f>
        <v>-262</v>
      </c>
      <c r="M157" s="202">
        <f t="shared" si="317"/>
        <v>0</v>
      </c>
      <c r="N157" s="202">
        <f t="shared" si="317"/>
        <v>0</v>
      </c>
      <c r="O157" s="202">
        <f t="shared" si="317"/>
        <v>0</v>
      </c>
      <c r="P157" s="930"/>
      <c r="Q157" s="202">
        <f>SUM(Q158:Q160)</f>
        <v>2438</v>
      </c>
      <c r="R157" s="202">
        <f t="shared" ref="R157:U157" si="318">SUM(R158:R160)</f>
        <v>2438</v>
      </c>
      <c r="S157" s="202">
        <f t="shared" si="318"/>
        <v>0</v>
      </c>
      <c r="T157" s="202">
        <f t="shared" si="318"/>
        <v>0</v>
      </c>
      <c r="U157" s="202">
        <f t="shared" si="318"/>
        <v>0</v>
      </c>
      <c r="V157" s="926" t="str">
        <f>'10. План 2014-2020'!J392</f>
        <v>ежегодная организация и проведение Форму СМИ Мурманской области</v>
      </c>
      <c r="W157" s="930" t="s">
        <v>463</v>
      </c>
    </row>
    <row r="158" spans="1:23" x14ac:dyDescent="0.25">
      <c r="A158" s="929"/>
      <c r="B158" s="925"/>
      <c r="C158" s="934"/>
      <c r="D158" s="201">
        <v>2016</v>
      </c>
      <c r="E158" s="202">
        <f>F158+G158+H158+I158</f>
        <v>900</v>
      </c>
      <c r="F158" s="202">
        <v>900</v>
      </c>
      <c r="G158" s="202">
        <v>0</v>
      </c>
      <c r="H158" s="202">
        <v>0</v>
      </c>
      <c r="I158" s="202">
        <v>0</v>
      </c>
      <c r="J158" s="927"/>
      <c r="K158" s="202">
        <f>L158+M158+N158+O158</f>
        <v>-45</v>
      </c>
      <c r="L158" s="202">
        <f>R158-F158</f>
        <v>-45</v>
      </c>
      <c r="M158" s="202">
        <f t="shared" ref="M158:O160" si="319">S158-G158</f>
        <v>0</v>
      </c>
      <c r="N158" s="202">
        <f t="shared" si="319"/>
        <v>0</v>
      </c>
      <c r="O158" s="202">
        <f t="shared" si="319"/>
        <v>0</v>
      </c>
      <c r="P158" s="930"/>
      <c r="Q158" s="202">
        <f>R158+S158+T158+U158</f>
        <v>855</v>
      </c>
      <c r="R158" s="202">
        <f>'10. План 2014-2020'!F395</f>
        <v>855</v>
      </c>
      <c r="S158" s="202">
        <v>0</v>
      </c>
      <c r="T158" s="202">
        <v>0</v>
      </c>
      <c r="U158" s="202">
        <v>0</v>
      </c>
      <c r="V158" s="927"/>
      <c r="W158" s="930"/>
    </row>
    <row r="159" spans="1:23" x14ac:dyDescent="0.25">
      <c r="A159" s="929"/>
      <c r="B159" s="925"/>
      <c r="C159" s="934"/>
      <c r="D159" s="201">
        <v>2017</v>
      </c>
      <c r="E159" s="202">
        <f t="shared" ref="E159:E160" si="320">F159+G159+H159+I159</f>
        <v>900</v>
      </c>
      <c r="F159" s="202">
        <v>900</v>
      </c>
      <c r="G159" s="202">
        <v>0</v>
      </c>
      <c r="H159" s="202">
        <v>0</v>
      </c>
      <c r="I159" s="202">
        <v>0</v>
      </c>
      <c r="J159" s="927"/>
      <c r="K159" s="202">
        <f t="shared" ref="K159:K160" si="321">L159+M159+N159+O159</f>
        <v>-88</v>
      </c>
      <c r="L159" s="202">
        <f t="shared" ref="L159:L160" si="322">R159-F159</f>
        <v>-88</v>
      </c>
      <c r="M159" s="202">
        <f t="shared" si="319"/>
        <v>0</v>
      </c>
      <c r="N159" s="202">
        <f t="shared" si="319"/>
        <v>0</v>
      </c>
      <c r="O159" s="202">
        <f t="shared" si="319"/>
        <v>0</v>
      </c>
      <c r="P159" s="930"/>
      <c r="Q159" s="202">
        <f t="shared" ref="Q159:Q160" si="323">R159+S159+T159+U159</f>
        <v>812</v>
      </c>
      <c r="R159" s="202">
        <f>'10. План 2014-2020'!F396</f>
        <v>812</v>
      </c>
      <c r="S159" s="202">
        <v>0</v>
      </c>
      <c r="T159" s="202">
        <v>0</v>
      </c>
      <c r="U159" s="202">
        <v>0</v>
      </c>
      <c r="V159" s="927"/>
      <c r="W159" s="930"/>
    </row>
    <row r="160" spans="1:23" ht="20.25" customHeight="1" x14ac:dyDescent="0.25">
      <c r="A160" s="929"/>
      <c r="B160" s="935"/>
      <c r="C160" s="934"/>
      <c r="D160" s="201">
        <v>2018</v>
      </c>
      <c r="E160" s="202">
        <f t="shared" si="320"/>
        <v>900</v>
      </c>
      <c r="F160" s="202">
        <v>900</v>
      </c>
      <c r="G160" s="202">
        <v>0</v>
      </c>
      <c r="H160" s="202">
        <v>0</v>
      </c>
      <c r="I160" s="202">
        <v>0</v>
      </c>
      <c r="J160" s="928"/>
      <c r="K160" s="202">
        <f t="shared" si="321"/>
        <v>-129</v>
      </c>
      <c r="L160" s="202">
        <f t="shared" si="322"/>
        <v>-129</v>
      </c>
      <c r="M160" s="202">
        <f t="shared" si="319"/>
        <v>0</v>
      </c>
      <c r="N160" s="202">
        <f t="shared" si="319"/>
        <v>0</v>
      </c>
      <c r="O160" s="202">
        <f t="shared" si="319"/>
        <v>0</v>
      </c>
      <c r="P160" s="930"/>
      <c r="Q160" s="202">
        <f t="shared" si="323"/>
        <v>771</v>
      </c>
      <c r="R160" s="202">
        <f>'10. План 2014-2020'!F397</f>
        <v>771</v>
      </c>
      <c r="S160" s="202">
        <v>0</v>
      </c>
      <c r="T160" s="202">
        <v>0</v>
      </c>
      <c r="U160" s="202">
        <v>0</v>
      </c>
      <c r="V160" s="928"/>
      <c r="W160" s="930"/>
    </row>
    <row r="161" spans="1:23" ht="67.5" customHeight="1" x14ac:dyDescent="0.25">
      <c r="A161" s="929" t="str">
        <f>'10. План 2014-2020'!A400</f>
        <v>1.6.1.4.</v>
      </c>
      <c r="B161" s="924" t="str">
        <f>'10. План 2014-2020'!B400</f>
        <v>Организация и проведение ежегодных творческих конкурсов среди журналистов и средств массовой информации Мурманской области</v>
      </c>
      <c r="C161" s="934" t="s">
        <v>435</v>
      </c>
      <c r="D161" s="201" t="s">
        <v>23</v>
      </c>
      <c r="E161" s="202">
        <f>SUM(E162:E164)</f>
        <v>1000</v>
      </c>
      <c r="F161" s="202">
        <f t="shared" ref="F161:I161" si="324">SUM(F162:F164)</f>
        <v>1000</v>
      </c>
      <c r="G161" s="202">
        <f t="shared" si="324"/>
        <v>0</v>
      </c>
      <c r="H161" s="202">
        <f t="shared" si="324"/>
        <v>0</v>
      </c>
      <c r="I161" s="202">
        <f t="shared" si="324"/>
        <v>0</v>
      </c>
      <c r="J161" s="926"/>
      <c r="K161" s="202">
        <f>SUM(K162:K164)</f>
        <v>-187</v>
      </c>
      <c r="L161" s="202">
        <f t="shared" ref="L161:O161" si="325">SUM(L162:L164)</f>
        <v>-187</v>
      </c>
      <c r="M161" s="202">
        <f t="shared" si="325"/>
        <v>0</v>
      </c>
      <c r="N161" s="202">
        <f t="shared" si="325"/>
        <v>0</v>
      </c>
      <c r="O161" s="202">
        <f t="shared" si="325"/>
        <v>0</v>
      </c>
      <c r="P161" s="930"/>
      <c r="Q161" s="202">
        <f>SUM(Q162:Q164)</f>
        <v>813</v>
      </c>
      <c r="R161" s="202">
        <f t="shared" ref="R161:U161" si="326">SUM(R162:R164)</f>
        <v>813</v>
      </c>
      <c r="S161" s="202">
        <f t="shared" si="326"/>
        <v>0</v>
      </c>
      <c r="T161" s="202">
        <f t="shared" si="326"/>
        <v>0</v>
      </c>
      <c r="U161" s="202">
        <f t="shared" si="326"/>
        <v>0</v>
      </c>
      <c r="V161" s="926" t="str">
        <f>'10. План 2014-2020'!J400</f>
        <v>ежегодное проведение 1 творческого конкурса среди журналистов и СМИ</v>
      </c>
      <c r="W161" s="930" t="s">
        <v>463</v>
      </c>
    </row>
    <row r="162" spans="1:23" x14ac:dyDescent="0.25">
      <c r="A162" s="929"/>
      <c r="B162" s="925"/>
      <c r="C162" s="934"/>
      <c r="D162" s="201">
        <v>2016</v>
      </c>
      <c r="E162" s="202">
        <f>F162+G162+H162+I162</f>
        <v>300</v>
      </c>
      <c r="F162" s="202">
        <v>300</v>
      </c>
      <c r="G162" s="202"/>
      <c r="H162" s="202"/>
      <c r="I162" s="202"/>
      <c r="J162" s="927"/>
      <c r="K162" s="202">
        <f>L162+M162+N162+O162</f>
        <v>-15</v>
      </c>
      <c r="L162" s="202">
        <f>R162-F162</f>
        <v>-15</v>
      </c>
      <c r="M162" s="202">
        <f t="shared" ref="M162:O164" si="327">S162-G162</f>
        <v>0</v>
      </c>
      <c r="N162" s="202">
        <f t="shared" si="327"/>
        <v>0</v>
      </c>
      <c r="O162" s="202">
        <f t="shared" si="327"/>
        <v>0</v>
      </c>
      <c r="P162" s="930"/>
      <c r="Q162" s="202">
        <f>R162+S162+T162+U162</f>
        <v>285</v>
      </c>
      <c r="R162" s="202">
        <f>'10. План 2014-2020'!F403</f>
        <v>285</v>
      </c>
      <c r="S162" s="202">
        <v>0</v>
      </c>
      <c r="T162" s="202">
        <v>0</v>
      </c>
      <c r="U162" s="202">
        <v>0</v>
      </c>
      <c r="V162" s="927"/>
      <c r="W162" s="930"/>
    </row>
    <row r="163" spans="1:23" x14ac:dyDescent="0.25">
      <c r="A163" s="929"/>
      <c r="B163" s="925"/>
      <c r="C163" s="934"/>
      <c r="D163" s="201">
        <v>2017</v>
      </c>
      <c r="E163" s="202">
        <f t="shared" ref="E163:E164" si="328">F163+G163+H163+I163</f>
        <v>300</v>
      </c>
      <c r="F163" s="202">
        <v>300</v>
      </c>
      <c r="G163" s="202"/>
      <c r="H163" s="202"/>
      <c r="I163" s="202"/>
      <c r="J163" s="927"/>
      <c r="K163" s="202">
        <f t="shared" ref="K163:K164" si="329">L163+M163+N163+O163</f>
        <v>-29.199999999999989</v>
      </c>
      <c r="L163" s="202">
        <f t="shared" ref="L163:L164" si="330">R163-F163</f>
        <v>-29.199999999999989</v>
      </c>
      <c r="M163" s="202">
        <f t="shared" si="327"/>
        <v>0</v>
      </c>
      <c r="N163" s="202">
        <f t="shared" si="327"/>
        <v>0</v>
      </c>
      <c r="O163" s="202">
        <f t="shared" si="327"/>
        <v>0</v>
      </c>
      <c r="P163" s="930"/>
      <c r="Q163" s="202">
        <f t="shared" ref="Q163:Q164" si="331">R163+S163+T163+U163</f>
        <v>270.8</v>
      </c>
      <c r="R163" s="202">
        <f>'10. План 2014-2020'!F404</f>
        <v>270.8</v>
      </c>
      <c r="S163" s="202">
        <v>0</v>
      </c>
      <c r="T163" s="202">
        <v>0</v>
      </c>
      <c r="U163" s="202">
        <v>0</v>
      </c>
      <c r="V163" s="927"/>
      <c r="W163" s="930"/>
    </row>
    <row r="164" spans="1:23" ht="20.25" customHeight="1" x14ac:dyDescent="0.25">
      <c r="A164" s="929"/>
      <c r="B164" s="935"/>
      <c r="C164" s="934"/>
      <c r="D164" s="201">
        <v>2018</v>
      </c>
      <c r="E164" s="202">
        <f t="shared" si="328"/>
        <v>400</v>
      </c>
      <c r="F164" s="202">
        <v>400</v>
      </c>
      <c r="G164" s="202"/>
      <c r="H164" s="202"/>
      <c r="I164" s="202"/>
      <c r="J164" s="928"/>
      <c r="K164" s="202">
        <f t="shared" si="329"/>
        <v>-142.80000000000001</v>
      </c>
      <c r="L164" s="202">
        <f t="shared" si="330"/>
        <v>-142.80000000000001</v>
      </c>
      <c r="M164" s="202">
        <f t="shared" si="327"/>
        <v>0</v>
      </c>
      <c r="N164" s="202">
        <f t="shared" si="327"/>
        <v>0</v>
      </c>
      <c r="O164" s="202">
        <f t="shared" si="327"/>
        <v>0</v>
      </c>
      <c r="P164" s="930"/>
      <c r="Q164" s="202">
        <f t="shared" si="331"/>
        <v>257.2</v>
      </c>
      <c r="R164" s="202">
        <f>'10. План 2014-2020'!F405</f>
        <v>257.2</v>
      </c>
      <c r="S164" s="202">
        <v>0</v>
      </c>
      <c r="T164" s="202">
        <v>0</v>
      </c>
      <c r="U164" s="202">
        <v>0</v>
      </c>
      <c r="V164" s="928"/>
      <c r="W164" s="930"/>
    </row>
    <row r="165" spans="1:23" ht="67.5" customHeight="1" x14ac:dyDescent="0.25">
      <c r="A165" s="929" t="str">
        <f>'10. План 2014-2020'!A410</f>
        <v>1.6.1.6.</v>
      </c>
      <c r="B165" s="924" t="s">
        <v>369</v>
      </c>
      <c r="C165" s="934" t="s">
        <v>378</v>
      </c>
      <c r="D165" s="201" t="s">
        <v>23</v>
      </c>
      <c r="E165" s="202">
        <f>SUM(E166:E169)</f>
        <v>159815.4</v>
      </c>
      <c r="F165" s="202">
        <f t="shared" ref="F165:H165" si="332">SUM(F166:F169)</f>
        <v>119042.09999999999</v>
      </c>
      <c r="G165" s="202">
        <f t="shared" si="332"/>
        <v>0</v>
      </c>
      <c r="H165" s="202">
        <f t="shared" si="332"/>
        <v>0</v>
      </c>
      <c r="I165" s="202">
        <f>SUM(I166:I169)</f>
        <v>38783.300000000003</v>
      </c>
      <c r="J165" s="926" t="str">
        <f>'10. План 2014-2020'!J410</f>
        <v>обеспечение выполнения государственного задания. Ежегодный выпуск 1464 полос формата А2 региональной газеты "Мурманский вестник"</v>
      </c>
      <c r="K165" s="202">
        <f>SUM(K166:K169)</f>
        <v>-121882.4</v>
      </c>
      <c r="L165" s="202">
        <f t="shared" ref="L165:O165" si="333">SUM(L166:L169)</f>
        <v>-91996.2</v>
      </c>
      <c r="M165" s="202">
        <f t="shared" si="333"/>
        <v>0</v>
      </c>
      <c r="N165" s="202">
        <f t="shared" si="333"/>
        <v>0</v>
      </c>
      <c r="O165" s="202">
        <f t="shared" si="333"/>
        <v>-29886.2</v>
      </c>
      <c r="P165" s="930"/>
      <c r="Q165" s="202">
        <f>SUM(Q166:Q169)</f>
        <v>35943</v>
      </c>
      <c r="R165" s="202">
        <f>SUM(R166:R169)</f>
        <v>27045.9</v>
      </c>
      <c r="S165" s="202">
        <f t="shared" ref="S165:U165" si="334">SUM(S166:S169)</f>
        <v>0</v>
      </c>
      <c r="T165" s="202">
        <f t="shared" si="334"/>
        <v>0</v>
      </c>
      <c r="U165" s="202">
        <f t="shared" si="334"/>
        <v>8897.1</v>
      </c>
      <c r="V165" s="926"/>
      <c r="W165" s="930" t="s">
        <v>464</v>
      </c>
    </row>
    <row r="166" spans="1:23" ht="17.25" customHeight="1" x14ac:dyDescent="0.25">
      <c r="A166" s="929"/>
      <c r="B166" s="925"/>
      <c r="C166" s="934"/>
      <c r="D166" s="201">
        <v>2015</v>
      </c>
      <c r="E166" s="202">
        <v>37628</v>
      </c>
      <c r="F166" s="202">
        <v>26739.9</v>
      </c>
      <c r="G166" s="202"/>
      <c r="H166" s="202"/>
      <c r="I166" s="202">
        <v>8897.1</v>
      </c>
      <c r="J166" s="927"/>
      <c r="K166" s="202">
        <f>L166+M166+N166+O166</f>
        <v>306</v>
      </c>
      <c r="L166" s="202">
        <f>R166-F166</f>
        <v>306</v>
      </c>
      <c r="M166" s="202">
        <f t="shared" ref="M166:N166" si="335">S166-G166</f>
        <v>0</v>
      </c>
      <c r="N166" s="202">
        <f t="shared" si="335"/>
        <v>0</v>
      </c>
      <c r="O166" s="202">
        <f t="shared" ref="M166:O169" si="336">U166-I166</f>
        <v>0</v>
      </c>
      <c r="P166" s="930"/>
      <c r="Q166" s="202">
        <f>R166+S166+T166+U166</f>
        <v>35943</v>
      </c>
      <c r="R166" s="202">
        <f>'10. План 2014-2020'!F412</f>
        <v>27045.9</v>
      </c>
      <c r="S166" s="202">
        <f>'10. План 2014-2020'!G412</f>
        <v>0</v>
      </c>
      <c r="T166" s="202">
        <f>'10. План 2014-2020'!H412</f>
        <v>0</v>
      </c>
      <c r="U166" s="202">
        <f>'10. План 2014-2020'!I412</f>
        <v>8897.1</v>
      </c>
      <c r="V166" s="927"/>
      <c r="W166" s="930"/>
    </row>
    <row r="167" spans="1:23" x14ac:dyDescent="0.25">
      <c r="A167" s="929"/>
      <c r="B167" s="925"/>
      <c r="C167" s="934"/>
      <c r="D167" s="201">
        <v>2016</v>
      </c>
      <c r="E167" s="202">
        <v>37628</v>
      </c>
      <c r="F167" s="202">
        <v>28655.4</v>
      </c>
      <c r="G167" s="202">
        <v>0</v>
      </c>
      <c r="H167" s="202">
        <v>0</v>
      </c>
      <c r="I167" s="202">
        <v>8972.6</v>
      </c>
      <c r="J167" s="927"/>
      <c r="K167" s="202">
        <f>L167+M167+N167+O167</f>
        <v>-37628</v>
      </c>
      <c r="L167" s="202">
        <f>R167-F167</f>
        <v>-28655.4</v>
      </c>
      <c r="M167" s="202">
        <f t="shared" si="336"/>
        <v>0</v>
      </c>
      <c r="N167" s="202">
        <f t="shared" si="336"/>
        <v>0</v>
      </c>
      <c r="O167" s="202">
        <f t="shared" si="336"/>
        <v>-8972.6</v>
      </c>
      <c r="P167" s="930"/>
      <c r="Q167" s="202">
        <f>R167+S167+T167+U167</f>
        <v>0</v>
      </c>
      <c r="R167" s="202">
        <v>0</v>
      </c>
      <c r="S167" s="202">
        <v>0</v>
      </c>
      <c r="T167" s="202">
        <v>0</v>
      </c>
      <c r="U167" s="202">
        <v>0</v>
      </c>
      <c r="V167" s="927"/>
      <c r="W167" s="930"/>
    </row>
    <row r="168" spans="1:23" x14ac:dyDescent="0.25">
      <c r="A168" s="929"/>
      <c r="B168" s="925"/>
      <c r="C168" s="934"/>
      <c r="D168" s="201">
        <v>2017</v>
      </c>
      <c r="E168" s="202">
        <v>38648.199999999997</v>
      </c>
      <c r="F168" s="202">
        <v>29676.6</v>
      </c>
      <c r="G168" s="202">
        <v>0</v>
      </c>
      <c r="H168" s="202">
        <v>0</v>
      </c>
      <c r="I168" s="202">
        <v>8972.6</v>
      </c>
      <c r="J168" s="927"/>
      <c r="K168" s="202">
        <f t="shared" ref="K168:K169" si="337">L168+M168+N168+O168</f>
        <v>-38649.199999999997</v>
      </c>
      <c r="L168" s="202">
        <f t="shared" ref="L168:L169" si="338">R168-F168</f>
        <v>-29676.6</v>
      </c>
      <c r="M168" s="202">
        <v>0</v>
      </c>
      <c r="N168" s="202">
        <v>0</v>
      </c>
      <c r="O168" s="202">
        <f t="shared" si="336"/>
        <v>-8972.6</v>
      </c>
      <c r="P168" s="930"/>
      <c r="Q168" s="202">
        <f t="shared" ref="Q168:Q169" si="339">R168+S168+T168+U168</f>
        <v>0</v>
      </c>
      <c r="R168" s="202">
        <v>0</v>
      </c>
      <c r="S168" s="202">
        <v>0</v>
      </c>
      <c r="T168" s="202">
        <v>0</v>
      </c>
      <c r="U168" s="202">
        <v>0</v>
      </c>
      <c r="V168" s="927"/>
      <c r="W168" s="930"/>
    </row>
    <row r="169" spans="1:23" ht="35.25" customHeight="1" x14ac:dyDescent="0.25">
      <c r="A169" s="929"/>
      <c r="B169" s="935"/>
      <c r="C169" s="934"/>
      <c r="D169" s="201">
        <v>2018</v>
      </c>
      <c r="E169" s="202">
        <v>45911.199999999997</v>
      </c>
      <c r="F169" s="202">
        <v>33970.199999999997</v>
      </c>
      <c r="G169" s="202">
        <v>0</v>
      </c>
      <c r="H169" s="202"/>
      <c r="I169" s="202">
        <v>11941</v>
      </c>
      <c r="J169" s="928"/>
      <c r="K169" s="202">
        <f t="shared" si="337"/>
        <v>-45911.199999999997</v>
      </c>
      <c r="L169" s="202">
        <f t="shared" si="338"/>
        <v>-33970.199999999997</v>
      </c>
      <c r="M169" s="202">
        <v>0</v>
      </c>
      <c r="N169" s="202">
        <v>0</v>
      </c>
      <c r="O169" s="202">
        <f t="shared" si="336"/>
        <v>-11941</v>
      </c>
      <c r="P169" s="930"/>
      <c r="Q169" s="202">
        <f t="shared" si="339"/>
        <v>0</v>
      </c>
      <c r="R169" s="202">
        <v>0</v>
      </c>
      <c r="S169" s="202">
        <v>0</v>
      </c>
      <c r="T169" s="202">
        <v>0</v>
      </c>
      <c r="U169" s="202">
        <v>0</v>
      </c>
      <c r="V169" s="928"/>
      <c r="W169" s="930"/>
    </row>
    <row r="170" spans="1:23" ht="67.5" customHeight="1" x14ac:dyDescent="0.25">
      <c r="A170" s="929" t="str">
        <f>'10. План 2014-2020'!A410</f>
        <v>1.6.1.6.</v>
      </c>
      <c r="B170" s="924" t="s">
        <v>368</v>
      </c>
      <c r="C170" s="934" t="s">
        <v>378</v>
      </c>
      <c r="D170" s="201" t="s">
        <v>23</v>
      </c>
      <c r="E170" s="202">
        <f>SUM(E171:E173)</f>
        <v>5043.8</v>
      </c>
      <c r="F170" s="202">
        <f>SUM(F171:F173)</f>
        <v>5043.8</v>
      </c>
      <c r="G170" s="202">
        <f>SUM(G171:G173)</f>
        <v>0</v>
      </c>
      <c r="H170" s="202">
        <f>SUM(H171:H173)</f>
        <v>0</v>
      </c>
      <c r="I170" s="202">
        <f>SUM(I171:I173)</f>
        <v>0</v>
      </c>
      <c r="J170" s="926" t="str">
        <f>'10. План 2014-2020'!J413</f>
        <v>ежегодно подготавливается и представляется 209 информационно-аналитических обзоров по результатам мониторинга СМИ</v>
      </c>
      <c r="K170" s="202">
        <f>SUM(K171:K173)</f>
        <v>-5043.8</v>
      </c>
      <c r="L170" s="202">
        <f>SUM(L171:L173)</f>
        <v>-5043.8</v>
      </c>
      <c r="M170" s="202">
        <f>SUM(M171:M173)</f>
        <v>0</v>
      </c>
      <c r="N170" s="202">
        <f>SUM(N171:N173)</f>
        <v>0</v>
      </c>
      <c r="O170" s="202">
        <f>SUM(O171:O173)</f>
        <v>0</v>
      </c>
      <c r="P170" s="930"/>
      <c r="Q170" s="202">
        <f>SUM(Q171:Q173)</f>
        <v>0</v>
      </c>
      <c r="R170" s="202">
        <f>SUM(R171:R173)</f>
        <v>0</v>
      </c>
      <c r="S170" s="202">
        <f>SUM(S171:S173)</f>
        <v>0</v>
      </c>
      <c r="T170" s="202">
        <f>SUM(T171:T173)</f>
        <v>0</v>
      </c>
      <c r="U170" s="202">
        <f>SUM(U171:U173)</f>
        <v>0</v>
      </c>
      <c r="V170" s="926"/>
      <c r="W170" s="930" t="s">
        <v>464</v>
      </c>
    </row>
    <row r="171" spans="1:23" x14ac:dyDescent="0.25">
      <c r="A171" s="929"/>
      <c r="B171" s="925"/>
      <c r="C171" s="934"/>
      <c r="D171" s="201">
        <v>2016</v>
      </c>
      <c r="E171" s="202">
        <f>F171+G171+H171+I171</f>
        <v>1519</v>
      </c>
      <c r="F171" s="202">
        <v>1519</v>
      </c>
      <c r="G171" s="202"/>
      <c r="H171" s="202"/>
      <c r="I171" s="202"/>
      <c r="J171" s="927"/>
      <c r="K171" s="202">
        <f>L171+M171+N171+O171</f>
        <v>-1519</v>
      </c>
      <c r="L171" s="202">
        <f>R171-F171</f>
        <v>-1519</v>
      </c>
      <c r="M171" s="202">
        <f t="shared" ref="M171:O173" si="340">S171-G171</f>
        <v>0</v>
      </c>
      <c r="N171" s="202">
        <f t="shared" si="340"/>
        <v>0</v>
      </c>
      <c r="O171" s="202">
        <f t="shared" si="340"/>
        <v>0</v>
      </c>
      <c r="P171" s="930"/>
      <c r="Q171" s="202">
        <f>R171+S171+T171+U171</f>
        <v>0</v>
      </c>
      <c r="R171" s="202">
        <v>0</v>
      </c>
      <c r="S171" s="202">
        <v>0</v>
      </c>
      <c r="T171" s="202">
        <v>0</v>
      </c>
      <c r="U171" s="202">
        <v>0</v>
      </c>
      <c r="V171" s="927"/>
      <c r="W171" s="930"/>
    </row>
    <row r="172" spans="1:23" x14ac:dyDescent="0.25">
      <c r="A172" s="929"/>
      <c r="B172" s="925"/>
      <c r="C172" s="934"/>
      <c r="D172" s="201">
        <v>2017</v>
      </c>
      <c r="E172" s="202">
        <f t="shared" ref="E172:E173" si="341">F172+G172+H172+I172</f>
        <v>1577.6</v>
      </c>
      <c r="F172" s="202">
        <v>1577.6</v>
      </c>
      <c r="G172" s="202"/>
      <c r="H172" s="202"/>
      <c r="I172" s="202"/>
      <c r="J172" s="927"/>
      <c r="K172" s="202">
        <f t="shared" ref="K172:K173" si="342">L172+M172+N172+O172</f>
        <v>-1577.6</v>
      </c>
      <c r="L172" s="202">
        <f t="shared" ref="L172:L173" si="343">R172-F172</f>
        <v>-1577.6</v>
      </c>
      <c r="M172" s="202">
        <f t="shared" si="340"/>
        <v>0</v>
      </c>
      <c r="N172" s="202">
        <f t="shared" si="340"/>
        <v>0</v>
      </c>
      <c r="O172" s="202">
        <f t="shared" si="340"/>
        <v>0</v>
      </c>
      <c r="P172" s="930"/>
      <c r="Q172" s="202">
        <f t="shared" ref="Q172:Q173" si="344">R172+S172+T172+U172</f>
        <v>0</v>
      </c>
      <c r="R172" s="202">
        <v>0</v>
      </c>
      <c r="S172" s="202">
        <v>0</v>
      </c>
      <c r="T172" s="202">
        <v>0</v>
      </c>
      <c r="U172" s="202">
        <v>0</v>
      </c>
      <c r="V172" s="927"/>
      <c r="W172" s="930"/>
    </row>
    <row r="173" spans="1:23" ht="20.25" customHeight="1" x14ac:dyDescent="0.25">
      <c r="A173" s="929"/>
      <c r="B173" s="935"/>
      <c r="C173" s="934"/>
      <c r="D173" s="201">
        <v>2018</v>
      </c>
      <c r="E173" s="202">
        <f t="shared" si="341"/>
        <v>1947.2</v>
      </c>
      <c r="F173" s="202">
        <v>1947.2</v>
      </c>
      <c r="G173" s="202"/>
      <c r="H173" s="202"/>
      <c r="I173" s="202"/>
      <c r="J173" s="928"/>
      <c r="K173" s="202">
        <f t="shared" si="342"/>
        <v>-1947.2</v>
      </c>
      <c r="L173" s="202">
        <f t="shared" si="343"/>
        <v>-1947.2</v>
      </c>
      <c r="M173" s="202">
        <f t="shared" si="340"/>
        <v>0</v>
      </c>
      <c r="N173" s="202">
        <f t="shared" si="340"/>
        <v>0</v>
      </c>
      <c r="O173" s="202">
        <f t="shared" si="340"/>
        <v>0</v>
      </c>
      <c r="P173" s="930"/>
      <c r="Q173" s="202">
        <f t="shared" si="344"/>
        <v>0</v>
      </c>
      <c r="R173" s="202">
        <v>0</v>
      </c>
      <c r="S173" s="202">
        <v>0</v>
      </c>
      <c r="T173" s="202">
        <v>0</v>
      </c>
      <c r="U173" s="202">
        <v>0</v>
      </c>
      <c r="V173" s="928"/>
      <c r="W173" s="930"/>
    </row>
    <row r="174" spans="1:23" ht="116.25" customHeight="1" x14ac:dyDescent="0.25">
      <c r="A174" s="929" t="str">
        <f>'10. План 2014-2020'!A410</f>
        <v>1.6.1.6.</v>
      </c>
      <c r="B174" s="924"/>
      <c r="C174" s="934" t="s">
        <v>370</v>
      </c>
      <c r="D174" s="201" t="s">
        <v>23</v>
      </c>
      <c r="E174" s="202">
        <f>SUM(E175:E177)</f>
        <v>0</v>
      </c>
      <c r="F174" s="202">
        <f t="shared" ref="F174:I174" si="345">SUM(F175:F177)</f>
        <v>0</v>
      </c>
      <c r="G174" s="202">
        <f t="shared" si="345"/>
        <v>0</v>
      </c>
      <c r="H174" s="202">
        <f t="shared" si="345"/>
        <v>0</v>
      </c>
      <c r="I174" s="202">
        <f t="shared" si="345"/>
        <v>0</v>
      </c>
      <c r="J174" s="926"/>
      <c r="K174" s="202">
        <f>SUM(K175:K177)</f>
        <v>94015.2</v>
      </c>
      <c r="L174" s="202">
        <f t="shared" ref="L174:O174" si="346">SUM(L175:L177)</f>
        <v>94015.2</v>
      </c>
      <c r="M174" s="202">
        <f t="shared" si="346"/>
        <v>0</v>
      </c>
      <c r="N174" s="202">
        <f t="shared" si="346"/>
        <v>0</v>
      </c>
      <c r="O174" s="202">
        <f t="shared" si="346"/>
        <v>0</v>
      </c>
      <c r="P174" s="930" t="str">
        <f>'10. План 2014-2020'!B416</f>
        <v>Субсидия на финансовое обеспечение выполнения государственного задания</v>
      </c>
      <c r="Q174" s="202">
        <f>SUM(Q175:Q177)</f>
        <v>94015.2</v>
      </c>
      <c r="R174" s="202">
        <f t="shared" ref="R174:U174" si="347">SUM(R175:R177)</f>
        <v>94015.2</v>
      </c>
      <c r="S174" s="202">
        <f t="shared" si="347"/>
        <v>0</v>
      </c>
      <c r="T174" s="202">
        <f t="shared" si="347"/>
        <v>0</v>
      </c>
      <c r="U174" s="202">
        <f t="shared" si="347"/>
        <v>0</v>
      </c>
      <c r="V174" s="926" t="str">
        <f>'10. План 2014-2020'!J410</f>
        <v>обеспечение выполнения государственного задания. Ежегодный выпуск 1464 полос формата А2 региональной газеты "Мурманский вестник"</v>
      </c>
      <c r="W174" s="930" t="s">
        <v>470</v>
      </c>
    </row>
    <row r="175" spans="1:23" x14ac:dyDescent="0.25">
      <c r="A175" s="929"/>
      <c r="B175" s="925"/>
      <c r="C175" s="934"/>
      <c r="D175" s="201">
        <v>2016</v>
      </c>
      <c r="E175" s="202">
        <f>F175+G175+H175+I175</f>
        <v>0</v>
      </c>
      <c r="F175" s="202">
        <v>0</v>
      </c>
      <c r="G175" s="202">
        <v>0</v>
      </c>
      <c r="H175" s="202">
        <v>0</v>
      </c>
      <c r="I175" s="202">
        <v>0</v>
      </c>
      <c r="J175" s="927"/>
      <c r="K175" s="202">
        <f>SUM(L175:O175)</f>
        <v>30634</v>
      </c>
      <c r="L175" s="202">
        <f>R175-F175</f>
        <v>30634</v>
      </c>
      <c r="M175" s="202">
        <f t="shared" ref="M175:O177" si="348">S175-G175</f>
        <v>0</v>
      </c>
      <c r="N175" s="202">
        <f t="shared" si="348"/>
        <v>0</v>
      </c>
      <c r="O175" s="202">
        <f t="shared" si="348"/>
        <v>0</v>
      </c>
      <c r="P175" s="930"/>
      <c r="Q175" s="202">
        <f>R175+S175+T175+U175</f>
        <v>30634</v>
      </c>
      <c r="R175" s="202">
        <f>'10. План 2014-2020'!F417</f>
        <v>30634</v>
      </c>
      <c r="S175" s="202">
        <v>0</v>
      </c>
      <c r="T175" s="202">
        <v>0</v>
      </c>
      <c r="U175" s="202"/>
      <c r="V175" s="927"/>
      <c r="W175" s="930"/>
    </row>
    <row r="176" spans="1:23" x14ac:dyDescent="0.25">
      <c r="A176" s="929"/>
      <c r="B176" s="925"/>
      <c r="C176" s="934"/>
      <c r="D176" s="201">
        <v>2017</v>
      </c>
      <c r="E176" s="202">
        <f t="shared" ref="E176:E177" si="349">F176+G176+H176+I176</f>
        <v>0</v>
      </c>
      <c r="F176" s="202">
        <v>0</v>
      </c>
      <c r="G176" s="202">
        <v>0</v>
      </c>
      <c r="H176" s="202">
        <v>0</v>
      </c>
      <c r="I176" s="202">
        <v>0</v>
      </c>
      <c r="J176" s="927"/>
      <c r="K176" s="202">
        <f t="shared" ref="K176:K177" si="350">SUM(L176:O176)</f>
        <v>31764.1</v>
      </c>
      <c r="L176" s="202">
        <f t="shared" ref="L176:L177" si="351">R176-F176</f>
        <v>31764.1</v>
      </c>
      <c r="M176" s="202">
        <f t="shared" si="348"/>
        <v>0</v>
      </c>
      <c r="N176" s="202">
        <f t="shared" si="348"/>
        <v>0</v>
      </c>
      <c r="O176" s="202">
        <f t="shared" si="348"/>
        <v>0</v>
      </c>
      <c r="P176" s="930"/>
      <c r="Q176" s="202">
        <f t="shared" ref="Q176:Q177" si="352">R176+S176+T176+U176</f>
        <v>31764.1</v>
      </c>
      <c r="R176" s="202">
        <f>'10. План 2014-2020'!F418</f>
        <v>31764.1</v>
      </c>
      <c r="S176" s="202">
        <v>0</v>
      </c>
      <c r="T176" s="202">
        <v>0</v>
      </c>
      <c r="U176" s="202"/>
      <c r="V176" s="927"/>
      <c r="W176" s="930"/>
    </row>
    <row r="177" spans="1:23" ht="18" customHeight="1" x14ac:dyDescent="0.25">
      <c r="A177" s="929"/>
      <c r="B177" s="935"/>
      <c r="C177" s="934"/>
      <c r="D177" s="201">
        <v>2018</v>
      </c>
      <c r="E177" s="202">
        <f t="shared" si="349"/>
        <v>0</v>
      </c>
      <c r="F177" s="202">
        <v>0</v>
      </c>
      <c r="G177" s="202">
        <v>0</v>
      </c>
      <c r="H177" s="202">
        <v>0</v>
      </c>
      <c r="I177" s="202">
        <v>0</v>
      </c>
      <c r="J177" s="928"/>
      <c r="K177" s="202">
        <f t="shared" si="350"/>
        <v>31617.1</v>
      </c>
      <c r="L177" s="202">
        <f t="shared" si="351"/>
        <v>31617.1</v>
      </c>
      <c r="M177" s="202">
        <f t="shared" si="348"/>
        <v>0</v>
      </c>
      <c r="N177" s="202">
        <f t="shared" si="348"/>
        <v>0</v>
      </c>
      <c r="O177" s="202">
        <f t="shared" si="348"/>
        <v>0</v>
      </c>
      <c r="P177" s="930"/>
      <c r="Q177" s="202">
        <f t="shared" si="352"/>
        <v>31617.1</v>
      </c>
      <c r="R177" s="202">
        <f>'10. План 2014-2020'!F419</f>
        <v>31617.1</v>
      </c>
      <c r="S177" s="202">
        <f>'10. План 2014-2020'!G419</f>
        <v>0</v>
      </c>
      <c r="T177" s="202">
        <f>'10. План 2014-2020'!H419</f>
        <v>0</v>
      </c>
      <c r="U177" s="202"/>
      <c r="V177" s="928"/>
      <c r="W177" s="930"/>
    </row>
    <row r="178" spans="1:23" ht="67.5" customHeight="1" x14ac:dyDescent="0.25">
      <c r="A178" s="929" t="str">
        <f>'10. План 2014-2020'!A422</f>
        <v>1.6.1.9.</v>
      </c>
      <c r="B178" s="924"/>
      <c r="C178" s="934" t="s">
        <v>370</v>
      </c>
      <c r="D178" s="201" t="s">
        <v>23</v>
      </c>
      <c r="E178" s="202">
        <f>SUM(E179:E181)</f>
        <v>0</v>
      </c>
      <c r="F178" s="202">
        <f t="shared" ref="F178:I178" si="353">SUM(F179:F181)</f>
        <v>0</v>
      </c>
      <c r="G178" s="202">
        <f t="shared" si="353"/>
        <v>0</v>
      </c>
      <c r="H178" s="202">
        <f t="shared" si="353"/>
        <v>0</v>
      </c>
      <c r="I178" s="202">
        <f t="shared" si="353"/>
        <v>0</v>
      </c>
      <c r="J178" s="926"/>
      <c r="K178" s="202">
        <f>SUM(K179:K181)</f>
        <v>26917.800000000003</v>
      </c>
      <c r="L178" s="202">
        <f t="shared" ref="L178:O178" si="354">SUM(L179:L181)</f>
        <v>0</v>
      </c>
      <c r="M178" s="202">
        <f t="shared" si="354"/>
        <v>0</v>
      </c>
      <c r="N178" s="202">
        <f t="shared" si="354"/>
        <v>0</v>
      </c>
      <c r="O178" s="202">
        <f t="shared" si="354"/>
        <v>26917.800000000003</v>
      </c>
      <c r="P178" s="930" t="str">
        <f>'10. План 2014-2020'!B422</f>
        <v>Оказание платных информационных услуг</v>
      </c>
      <c r="Q178" s="202">
        <f>SUM(Q179:Q181)</f>
        <v>26917.800000000003</v>
      </c>
      <c r="R178" s="202">
        <f t="shared" ref="R178:U178" si="355">SUM(R179:R181)</f>
        <v>0</v>
      </c>
      <c r="S178" s="202">
        <f t="shared" si="355"/>
        <v>0</v>
      </c>
      <c r="T178" s="202">
        <f t="shared" si="355"/>
        <v>0</v>
      </c>
      <c r="U178" s="202">
        <f t="shared" si="355"/>
        <v>26917.800000000003</v>
      </c>
      <c r="V178" s="926" t="str">
        <f>'10. План 2014-2020'!J422</f>
        <v>обеспечение опубликования рекламной информации в газете "Мурманский вестник"</v>
      </c>
      <c r="W178" s="930" t="s">
        <v>371</v>
      </c>
    </row>
    <row r="179" spans="1:23" x14ac:dyDescent="0.25">
      <c r="A179" s="929"/>
      <c r="B179" s="925"/>
      <c r="C179" s="934"/>
      <c r="D179" s="201">
        <v>2016</v>
      </c>
      <c r="E179" s="202">
        <f>F179+G179+H179+I179</f>
        <v>0</v>
      </c>
      <c r="F179" s="202">
        <v>0</v>
      </c>
      <c r="G179" s="202">
        <v>0</v>
      </c>
      <c r="H179" s="202">
        <v>0</v>
      </c>
      <c r="I179" s="202">
        <v>0</v>
      </c>
      <c r="J179" s="927"/>
      <c r="K179" s="202">
        <f>L179+M179+N179+O179</f>
        <v>8972.6</v>
      </c>
      <c r="L179" s="202">
        <f>R179-F179</f>
        <v>0</v>
      </c>
      <c r="M179" s="202">
        <f t="shared" ref="M179:O181" si="356">S179-G179</f>
        <v>0</v>
      </c>
      <c r="N179" s="202">
        <f t="shared" si="356"/>
        <v>0</v>
      </c>
      <c r="O179" s="202">
        <f t="shared" si="356"/>
        <v>8972.6</v>
      </c>
      <c r="P179" s="930"/>
      <c r="Q179" s="202">
        <f>R179+S179+T179+U179</f>
        <v>8972.6</v>
      </c>
      <c r="R179" s="202"/>
      <c r="S179" s="202">
        <f>'10. План 2014-2020'!F423</f>
        <v>0</v>
      </c>
      <c r="T179" s="202">
        <f>'10. План 2014-2020'!G423</f>
        <v>0</v>
      </c>
      <c r="U179" s="202">
        <f>'10. План 2014-2020'!I423</f>
        <v>8972.6</v>
      </c>
      <c r="V179" s="927"/>
      <c r="W179" s="930"/>
    </row>
    <row r="180" spans="1:23" x14ac:dyDescent="0.25">
      <c r="A180" s="929"/>
      <c r="B180" s="925"/>
      <c r="C180" s="934"/>
      <c r="D180" s="201">
        <v>2017</v>
      </c>
      <c r="E180" s="202">
        <f t="shared" ref="E180:E181" si="357">F180+G180+H180+I180</f>
        <v>0</v>
      </c>
      <c r="F180" s="202">
        <v>0</v>
      </c>
      <c r="G180" s="202">
        <v>0</v>
      </c>
      <c r="H180" s="202">
        <v>0</v>
      </c>
      <c r="I180" s="202">
        <v>0</v>
      </c>
      <c r="J180" s="927"/>
      <c r="K180" s="202">
        <f t="shared" ref="K180:K181" si="358">L180+M180+N180+O180</f>
        <v>8972.6</v>
      </c>
      <c r="L180" s="202">
        <f t="shared" ref="L180:L181" si="359">R180-F180</f>
        <v>0</v>
      </c>
      <c r="M180" s="202">
        <f t="shared" si="356"/>
        <v>0</v>
      </c>
      <c r="N180" s="202">
        <f t="shared" si="356"/>
        <v>0</v>
      </c>
      <c r="O180" s="202">
        <f t="shared" si="356"/>
        <v>8972.6</v>
      </c>
      <c r="P180" s="930"/>
      <c r="Q180" s="202">
        <f t="shared" ref="Q180:Q181" si="360">R180+S180+T180+U180</f>
        <v>8972.6</v>
      </c>
      <c r="R180" s="202"/>
      <c r="S180" s="202">
        <f>'10. План 2014-2020'!F424</f>
        <v>0</v>
      </c>
      <c r="T180" s="202">
        <f>'10. План 2014-2020'!G424</f>
        <v>0</v>
      </c>
      <c r="U180" s="202">
        <f>'10. План 2014-2020'!I424</f>
        <v>8972.6</v>
      </c>
      <c r="V180" s="927"/>
      <c r="W180" s="930"/>
    </row>
    <row r="181" spans="1:23" ht="20.25" customHeight="1" x14ac:dyDescent="0.25">
      <c r="A181" s="929"/>
      <c r="B181" s="935"/>
      <c r="C181" s="934"/>
      <c r="D181" s="201">
        <v>2018</v>
      </c>
      <c r="E181" s="202">
        <f t="shared" si="357"/>
        <v>0</v>
      </c>
      <c r="F181" s="202">
        <v>0</v>
      </c>
      <c r="G181" s="202">
        <v>0</v>
      </c>
      <c r="H181" s="202">
        <v>0</v>
      </c>
      <c r="I181" s="202">
        <v>0</v>
      </c>
      <c r="J181" s="928"/>
      <c r="K181" s="202">
        <f t="shared" si="358"/>
        <v>8972.6</v>
      </c>
      <c r="L181" s="202">
        <f t="shared" si="359"/>
        <v>0</v>
      </c>
      <c r="M181" s="202">
        <f t="shared" si="356"/>
        <v>0</v>
      </c>
      <c r="N181" s="202">
        <f t="shared" si="356"/>
        <v>0</v>
      </c>
      <c r="O181" s="202">
        <f t="shared" si="356"/>
        <v>8972.6</v>
      </c>
      <c r="P181" s="930"/>
      <c r="Q181" s="202">
        <f t="shared" si="360"/>
        <v>8972.6</v>
      </c>
      <c r="R181" s="202"/>
      <c r="S181" s="202">
        <f>'10. План 2014-2020'!F425</f>
        <v>0</v>
      </c>
      <c r="T181" s="202">
        <f>'10. План 2014-2020'!G425</f>
        <v>0</v>
      </c>
      <c r="U181" s="202">
        <f>'10. План 2014-2020'!I425</f>
        <v>8972.6</v>
      </c>
      <c r="V181" s="928"/>
      <c r="W181" s="930"/>
    </row>
    <row r="182" spans="1:23" ht="67.5" customHeight="1" x14ac:dyDescent="0.25">
      <c r="A182" s="929" t="str">
        <f>'10. План 2014-2020'!A428</f>
        <v>1.6.1.10.</v>
      </c>
      <c r="B182" s="924" t="str">
        <f>'10. План 2014-2020'!B428</f>
        <v>Содержание имущества учреждения ГОАУ "Редакция газеты "Мурманский вестник"</v>
      </c>
      <c r="C182" s="934" t="s">
        <v>330</v>
      </c>
      <c r="D182" s="201" t="s">
        <v>23</v>
      </c>
      <c r="E182" s="202">
        <f>SUM(E183:E185)</f>
        <v>1424.8</v>
      </c>
      <c r="F182" s="202">
        <f t="shared" ref="F182:I182" si="361">SUM(F183:F185)</f>
        <v>1195.8</v>
      </c>
      <c r="G182" s="202">
        <f t="shared" si="361"/>
        <v>0</v>
      </c>
      <c r="H182" s="202">
        <f t="shared" si="361"/>
        <v>0</v>
      </c>
      <c r="I182" s="202">
        <f t="shared" si="361"/>
        <v>229</v>
      </c>
      <c r="J182" s="926"/>
      <c r="K182" s="202">
        <f>SUM(K183:K185)</f>
        <v>109.80000000000005</v>
      </c>
      <c r="L182" s="202">
        <f t="shared" ref="L182" si="362">SUM(L183:L185)</f>
        <v>2.2000000000000455</v>
      </c>
      <c r="M182" s="202">
        <f t="shared" ref="M182" si="363">SUM(M183:M185)</f>
        <v>0</v>
      </c>
      <c r="N182" s="202">
        <f t="shared" ref="N182" si="364">SUM(N183:N185)</f>
        <v>0</v>
      </c>
      <c r="O182" s="202">
        <f t="shared" ref="O182" si="365">SUM(O183:O185)</f>
        <v>107.60000000000001</v>
      </c>
      <c r="P182" s="930"/>
      <c r="Q182" s="202">
        <f>SUM(Q183:Q185)</f>
        <v>1534.6</v>
      </c>
      <c r="R182" s="202">
        <f t="shared" ref="R182:U182" si="366">SUM(R183:R185)</f>
        <v>1198</v>
      </c>
      <c r="S182" s="202">
        <f t="shared" si="366"/>
        <v>0</v>
      </c>
      <c r="T182" s="202">
        <f t="shared" si="366"/>
        <v>0</v>
      </c>
      <c r="U182" s="202">
        <f t="shared" si="366"/>
        <v>336.6</v>
      </c>
      <c r="V182" s="926" t="str">
        <f>'10. План 2014-2020'!J428</f>
        <v xml:space="preserve">обеспечение содержания имущества ГОАУ "Редакция газеты "Мурманский вестник" (доля своевременно оплаченных расходов на содержание имущества составляет 100%) </v>
      </c>
      <c r="W182" s="930" t="s">
        <v>475</v>
      </c>
    </row>
    <row r="183" spans="1:23" x14ac:dyDescent="0.25">
      <c r="A183" s="929"/>
      <c r="B183" s="925"/>
      <c r="C183" s="934"/>
      <c r="D183" s="201">
        <v>2016</v>
      </c>
      <c r="E183" s="202">
        <f>F183+G183+H183+I183</f>
        <v>458.09999999999997</v>
      </c>
      <c r="F183" s="202">
        <v>345.9</v>
      </c>
      <c r="G183" s="202">
        <v>0</v>
      </c>
      <c r="H183" s="202">
        <v>0</v>
      </c>
      <c r="I183" s="202">
        <v>112.2</v>
      </c>
      <c r="J183" s="927"/>
      <c r="K183" s="202">
        <f>L183+M183+N183+O183</f>
        <v>21.600000000000023</v>
      </c>
      <c r="L183" s="202">
        <f>R183-F183</f>
        <v>21.600000000000023</v>
      </c>
      <c r="M183" s="202">
        <f t="shared" ref="M183:M185" si="367">S183-G183</f>
        <v>0</v>
      </c>
      <c r="N183" s="202">
        <f t="shared" ref="N183:N185" si="368">T183-H183</f>
        <v>0</v>
      </c>
      <c r="O183" s="202">
        <f t="shared" ref="O183:O185" si="369">U183-I183</f>
        <v>0</v>
      </c>
      <c r="P183" s="930"/>
      <c r="Q183" s="202">
        <f>R183+S183+T183+U183</f>
        <v>479.7</v>
      </c>
      <c r="R183" s="202">
        <f>'10. План 2014-2020'!F431</f>
        <v>367.5</v>
      </c>
      <c r="S183" s="202">
        <f>'10. План 2014-2020'!G431</f>
        <v>0</v>
      </c>
      <c r="T183" s="202">
        <f>'10. План 2014-2020'!H431</f>
        <v>0</v>
      </c>
      <c r="U183" s="202">
        <f>'10. План 2014-2020'!I431</f>
        <v>112.2</v>
      </c>
      <c r="V183" s="927"/>
      <c r="W183" s="930"/>
    </row>
    <row r="184" spans="1:23" x14ac:dyDescent="0.25">
      <c r="A184" s="929"/>
      <c r="B184" s="925"/>
      <c r="C184" s="934"/>
      <c r="D184" s="201">
        <v>2017</v>
      </c>
      <c r="E184" s="202">
        <f t="shared" ref="E184:E185" si="370">F184+G184+H184+I184</f>
        <v>483.09999999999997</v>
      </c>
      <c r="F184" s="202">
        <v>370.9</v>
      </c>
      <c r="G184" s="202">
        <v>0</v>
      </c>
      <c r="H184" s="202">
        <v>0</v>
      </c>
      <c r="I184" s="202">
        <v>112.2</v>
      </c>
      <c r="J184" s="927"/>
      <c r="K184" s="202">
        <f t="shared" ref="K184:K185" si="371">L184+M184+N184+O184</f>
        <v>29.300000000000011</v>
      </c>
      <c r="L184" s="202">
        <f t="shared" ref="L184:L185" si="372">R184-F184</f>
        <v>29.300000000000011</v>
      </c>
      <c r="M184" s="202">
        <f t="shared" si="367"/>
        <v>0</v>
      </c>
      <c r="N184" s="202">
        <f t="shared" si="368"/>
        <v>0</v>
      </c>
      <c r="O184" s="202">
        <f t="shared" si="369"/>
        <v>0</v>
      </c>
      <c r="P184" s="930"/>
      <c r="Q184" s="202">
        <f t="shared" ref="Q184:Q185" si="373">R184+S184+T184+U184</f>
        <v>512.4</v>
      </c>
      <c r="R184" s="202">
        <f>'10. План 2014-2020'!F432</f>
        <v>400.2</v>
      </c>
      <c r="S184" s="202">
        <f>'10. План 2014-2020'!G432</f>
        <v>0</v>
      </c>
      <c r="T184" s="202">
        <f>'10. План 2014-2020'!H432</f>
        <v>0</v>
      </c>
      <c r="U184" s="202">
        <f>'10. План 2014-2020'!I432</f>
        <v>112.2</v>
      </c>
      <c r="V184" s="927"/>
      <c r="W184" s="930"/>
    </row>
    <row r="185" spans="1:23" ht="20.25" customHeight="1" x14ac:dyDescent="0.25">
      <c r="A185" s="929"/>
      <c r="B185" s="935"/>
      <c r="C185" s="934"/>
      <c r="D185" s="201">
        <v>2018</v>
      </c>
      <c r="E185" s="202">
        <f t="shared" si="370"/>
        <v>483.6</v>
      </c>
      <c r="F185" s="202">
        <v>479</v>
      </c>
      <c r="G185" s="202">
        <v>0</v>
      </c>
      <c r="H185" s="202">
        <v>0</v>
      </c>
      <c r="I185" s="202">
        <v>4.5999999999999996</v>
      </c>
      <c r="J185" s="928"/>
      <c r="K185" s="202">
        <f t="shared" si="371"/>
        <v>58.90000000000002</v>
      </c>
      <c r="L185" s="202">
        <f t="shared" si="372"/>
        <v>-48.699999999999989</v>
      </c>
      <c r="M185" s="202">
        <f t="shared" si="367"/>
        <v>0</v>
      </c>
      <c r="N185" s="202">
        <f t="shared" si="368"/>
        <v>0</v>
      </c>
      <c r="O185" s="202">
        <f t="shared" si="369"/>
        <v>107.60000000000001</v>
      </c>
      <c r="P185" s="930"/>
      <c r="Q185" s="202">
        <f t="shared" si="373"/>
        <v>542.5</v>
      </c>
      <c r="R185" s="202">
        <f>'10. План 2014-2020'!F433</f>
        <v>430.3</v>
      </c>
      <c r="S185" s="202">
        <f>'10. План 2014-2020'!G433</f>
        <v>0</v>
      </c>
      <c r="T185" s="202">
        <f>'10. План 2014-2020'!H433</f>
        <v>0</v>
      </c>
      <c r="U185" s="202">
        <f>'10. План 2014-2020'!I433</f>
        <v>112.2</v>
      </c>
      <c r="V185" s="928"/>
      <c r="W185" s="930"/>
    </row>
    <row r="186" spans="1:23" ht="67.5" customHeight="1" x14ac:dyDescent="0.25">
      <c r="A186" s="929" t="str">
        <f>'10. План 2014-2020'!A436</f>
        <v>1.6.1.11.</v>
      </c>
      <c r="B186" s="924" t="str">
        <f>'10. План 2014-2020'!B436</f>
        <v xml:space="preserve">Компенсация расходов на оплату стоимости проезда и провоза багажа к месту использования отпуска и обратно лицам, работающим в ГОАУ "Редакция газеты "Мурманский вестник" </v>
      </c>
      <c r="C186" s="934" t="s">
        <v>330</v>
      </c>
      <c r="D186" s="201" t="s">
        <v>23</v>
      </c>
      <c r="E186" s="202">
        <f>SUM(E187:E189)</f>
        <v>1490.6999999999998</v>
      </c>
      <c r="F186" s="202">
        <f>SUM(F187:F189)</f>
        <v>1241.3</v>
      </c>
      <c r="G186" s="202">
        <f>SUM(G187:G189)</f>
        <v>0</v>
      </c>
      <c r="H186" s="202">
        <f>SUM(H187:H189)</f>
        <v>0</v>
      </c>
      <c r="I186" s="202">
        <f>SUM(I187:I189)</f>
        <v>249.4</v>
      </c>
      <c r="J186" s="926"/>
      <c r="K186" s="202">
        <f>SUM(K187:K189)</f>
        <v>-373.5</v>
      </c>
      <c r="L186" s="202">
        <f>SUM(L187:L189)</f>
        <v>-124.10000000000002</v>
      </c>
      <c r="M186" s="202">
        <f>SUM(M187:M189)</f>
        <v>0</v>
      </c>
      <c r="N186" s="202">
        <f>SUM(N187:N189)</f>
        <v>0</v>
      </c>
      <c r="O186" s="202">
        <f>SUM(O187:O189)</f>
        <v>-249.4</v>
      </c>
      <c r="P186" s="930"/>
      <c r="Q186" s="202">
        <f>SUM(Q187:Q189)</f>
        <v>1117.1999999999998</v>
      </c>
      <c r="R186" s="202">
        <f>SUM(R187:R189)</f>
        <v>1117.1999999999998</v>
      </c>
      <c r="S186" s="202">
        <f>SUM(S187:S189)</f>
        <v>0</v>
      </c>
      <c r="T186" s="202">
        <f>SUM(T187:T189)</f>
        <v>0</v>
      </c>
      <c r="U186" s="202">
        <f>SUM(U187:U189)</f>
        <v>0</v>
      </c>
      <c r="V186" s="926" t="str">
        <f>'10. План 2014-2020'!J436</f>
        <v>обеспечение предоставления льготы по оплате проезда к месту использования отпуска и обратно в соответствии с законодательством</v>
      </c>
      <c r="W186" s="930" t="s">
        <v>476</v>
      </c>
    </row>
    <row r="187" spans="1:23" x14ac:dyDescent="0.25">
      <c r="A187" s="929"/>
      <c r="B187" s="925"/>
      <c r="C187" s="934"/>
      <c r="D187" s="201">
        <v>2016</v>
      </c>
      <c r="E187" s="202">
        <f>F187+G187+H187+I187</f>
        <v>372.4</v>
      </c>
      <c r="F187" s="202">
        <v>372.4</v>
      </c>
      <c r="G187" s="202">
        <v>0</v>
      </c>
      <c r="H187" s="202">
        <v>0</v>
      </c>
      <c r="I187" s="202">
        <v>0</v>
      </c>
      <c r="J187" s="927"/>
      <c r="K187" s="202">
        <f>L187+M187+N187+O187</f>
        <v>0</v>
      </c>
      <c r="L187" s="202">
        <f>R187-F187</f>
        <v>0</v>
      </c>
      <c r="M187" s="202">
        <f t="shared" ref="M187:M189" si="374">S187-G187</f>
        <v>0</v>
      </c>
      <c r="N187" s="202">
        <f t="shared" ref="N187:N189" si="375">T187-H187</f>
        <v>0</v>
      </c>
      <c r="O187" s="202">
        <f t="shared" ref="O187:O189" si="376">U187-I187</f>
        <v>0</v>
      </c>
      <c r="P187" s="930"/>
      <c r="Q187" s="202">
        <f>R187+S187+T187+U187</f>
        <v>372.4</v>
      </c>
      <c r="R187" s="202">
        <f>'10. План 2014-2020'!F439</f>
        <v>372.4</v>
      </c>
      <c r="S187" s="202">
        <f>'10. План 2014-2020'!G439</f>
        <v>0</v>
      </c>
      <c r="T187" s="202">
        <f>'10. План 2014-2020'!H439</f>
        <v>0</v>
      </c>
      <c r="U187" s="202">
        <f>'10. План 2014-2020'!I439</f>
        <v>0</v>
      </c>
      <c r="V187" s="927"/>
      <c r="W187" s="930"/>
    </row>
    <row r="188" spans="1:23" x14ac:dyDescent="0.25">
      <c r="A188" s="929"/>
      <c r="B188" s="925"/>
      <c r="C188" s="934"/>
      <c r="D188" s="201">
        <v>2017</v>
      </c>
      <c r="E188" s="202">
        <f t="shared" ref="E188:E189" si="377">F188+G188+H188+I188</f>
        <v>372.4</v>
      </c>
      <c r="F188" s="202">
        <v>372.4</v>
      </c>
      <c r="G188" s="202">
        <v>0</v>
      </c>
      <c r="H188" s="202">
        <v>0</v>
      </c>
      <c r="I188" s="202">
        <v>0</v>
      </c>
      <c r="J188" s="927"/>
      <c r="K188" s="202">
        <f t="shared" ref="K188:K189" si="378">L188+M188+N188+O188</f>
        <v>0</v>
      </c>
      <c r="L188" s="202">
        <f t="shared" ref="L188:L189" si="379">R188-F188</f>
        <v>0</v>
      </c>
      <c r="M188" s="202">
        <f t="shared" si="374"/>
        <v>0</v>
      </c>
      <c r="N188" s="202">
        <f t="shared" si="375"/>
        <v>0</v>
      </c>
      <c r="O188" s="202">
        <f t="shared" si="376"/>
        <v>0</v>
      </c>
      <c r="P188" s="930"/>
      <c r="Q188" s="202">
        <f t="shared" ref="Q188:Q189" si="380">R188+S188+T188+U188</f>
        <v>372.4</v>
      </c>
      <c r="R188" s="202">
        <f>'10. План 2014-2020'!F440</f>
        <v>372.4</v>
      </c>
      <c r="S188" s="202">
        <f>'10. План 2014-2020'!G440</f>
        <v>0</v>
      </c>
      <c r="T188" s="202">
        <f>'10. План 2014-2020'!H440</f>
        <v>0</v>
      </c>
      <c r="U188" s="202">
        <f>'10. План 2014-2020'!I440</f>
        <v>0</v>
      </c>
      <c r="V188" s="927"/>
      <c r="W188" s="930"/>
    </row>
    <row r="189" spans="1:23" ht="260.25" customHeight="1" x14ac:dyDescent="0.25">
      <c r="A189" s="929"/>
      <c r="B189" s="935"/>
      <c r="C189" s="934"/>
      <c r="D189" s="201">
        <v>2018</v>
      </c>
      <c r="E189" s="202">
        <f t="shared" si="377"/>
        <v>745.9</v>
      </c>
      <c r="F189" s="202">
        <v>496.5</v>
      </c>
      <c r="G189" s="202">
        <v>0</v>
      </c>
      <c r="H189" s="202">
        <v>0</v>
      </c>
      <c r="I189" s="202">
        <v>249.4</v>
      </c>
      <c r="J189" s="928"/>
      <c r="K189" s="202">
        <f t="shared" si="378"/>
        <v>-373.5</v>
      </c>
      <c r="L189" s="202">
        <f t="shared" si="379"/>
        <v>-124.10000000000002</v>
      </c>
      <c r="M189" s="202">
        <f t="shared" si="374"/>
        <v>0</v>
      </c>
      <c r="N189" s="202">
        <f t="shared" si="375"/>
        <v>0</v>
      </c>
      <c r="O189" s="202">
        <f t="shared" si="376"/>
        <v>-249.4</v>
      </c>
      <c r="P189" s="930"/>
      <c r="Q189" s="202">
        <f t="shared" si="380"/>
        <v>372.4</v>
      </c>
      <c r="R189" s="202">
        <f>'10. План 2014-2020'!F441</f>
        <v>372.4</v>
      </c>
      <c r="S189" s="202">
        <f>'10. План 2014-2020'!G441</f>
        <v>0</v>
      </c>
      <c r="T189" s="202">
        <f>'10. План 2014-2020'!H441</f>
        <v>0</v>
      </c>
      <c r="U189" s="202">
        <f>'10. План 2014-2020'!I441</f>
        <v>0</v>
      </c>
      <c r="V189" s="928"/>
      <c r="W189" s="930"/>
    </row>
    <row r="190" spans="1:23" ht="67.5" customHeight="1" x14ac:dyDescent="0.25">
      <c r="A190" s="929"/>
      <c r="B190" s="931" t="str">
        <f>'10. План 2014-2020'!B446</f>
        <v>Подпрограмма 2 "Использование спутниковых навигационных технологий и других результатов космической деятельности в интересах социально-экономического развития Мурманской области"</v>
      </c>
      <c r="C190" s="934"/>
      <c r="D190" s="201" t="s">
        <v>23</v>
      </c>
      <c r="E190" s="202">
        <f>SUM(E191:E193)</f>
        <v>34019.399999999994</v>
      </c>
      <c r="F190" s="223">
        <f>SUM(F191:F193)</f>
        <v>34019.399999999994</v>
      </c>
      <c r="G190" s="223">
        <f>SUM(G191:G193)</f>
        <v>0</v>
      </c>
      <c r="H190" s="223">
        <f>SUM(H191:H193)</f>
        <v>0</v>
      </c>
      <c r="I190" s="223">
        <f>SUM(I191:I193)</f>
        <v>0</v>
      </c>
      <c r="J190" s="926"/>
      <c r="K190" s="202">
        <f>SUM(K191:K193)</f>
        <v>-8387.9</v>
      </c>
      <c r="L190" s="223">
        <f>SUM(L191:L193)</f>
        <v>-8387.9</v>
      </c>
      <c r="M190" s="223">
        <f>SUM(M191:M193)</f>
        <v>0</v>
      </c>
      <c r="N190" s="223">
        <f>SUM(N191:N193)</f>
        <v>0</v>
      </c>
      <c r="O190" s="223">
        <f>SUM(O191:O193)</f>
        <v>0</v>
      </c>
      <c r="P190" s="930"/>
      <c r="Q190" s="202">
        <f>SUM(Q191:Q193)</f>
        <v>25631.5</v>
      </c>
      <c r="R190" s="202">
        <f>SUM(R191:R193)</f>
        <v>25631.5</v>
      </c>
      <c r="S190" s="202">
        <f>SUM(S191:S193)</f>
        <v>0</v>
      </c>
      <c r="T190" s="202">
        <f>SUM(T191:T193)</f>
        <v>0</v>
      </c>
      <c r="U190" s="202">
        <f>SUM(U191:U193)</f>
        <v>0</v>
      </c>
      <c r="V190" s="926"/>
      <c r="W190" s="930"/>
    </row>
    <row r="191" spans="1:23" x14ac:dyDescent="0.25">
      <c r="A191" s="929"/>
      <c r="B191" s="932"/>
      <c r="C191" s="934"/>
      <c r="D191" s="201">
        <v>2016</v>
      </c>
      <c r="E191" s="202">
        <f>F191+G191+H191+I191</f>
        <v>3540</v>
      </c>
      <c r="F191" s="202">
        <v>3540</v>
      </c>
      <c r="G191" s="202">
        <v>0</v>
      </c>
      <c r="H191" s="202">
        <v>0</v>
      </c>
      <c r="I191" s="202">
        <v>0</v>
      </c>
      <c r="J191" s="927"/>
      <c r="K191" s="202">
        <f>L191+M191+N191+O191</f>
        <v>-2433.6</v>
      </c>
      <c r="L191" s="202">
        <f>R191-F191</f>
        <v>-2433.6</v>
      </c>
      <c r="M191" s="202">
        <f t="shared" ref="M191:M193" si="381">S191-G191</f>
        <v>0</v>
      </c>
      <c r="N191" s="202">
        <f t="shared" ref="N191:N193" si="382">T191-H191</f>
        <v>0</v>
      </c>
      <c r="O191" s="202">
        <f t="shared" ref="O191:O193" si="383">U191-I191</f>
        <v>0</v>
      </c>
      <c r="P191" s="930"/>
      <c r="Q191" s="202">
        <f>R191+S191+T191+U191</f>
        <v>1106.4000000000001</v>
      </c>
      <c r="R191" s="223">
        <f>'10. План 2014-2020'!F449</f>
        <v>1106.4000000000001</v>
      </c>
      <c r="S191" s="202">
        <f>'10. План 2014-2020'!G444</f>
        <v>0</v>
      </c>
      <c r="T191" s="202">
        <f>'10. План 2014-2020'!H444</f>
        <v>0</v>
      </c>
      <c r="U191" s="202">
        <f>'10. План 2014-2020'!I444</f>
        <v>0</v>
      </c>
      <c r="V191" s="927"/>
      <c r="W191" s="930"/>
    </row>
    <row r="192" spans="1:23" x14ac:dyDescent="0.25">
      <c r="A192" s="929"/>
      <c r="B192" s="932"/>
      <c r="C192" s="934"/>
      <c r="D192" s="201">
        <v>2017</v>
      </c>
      <c r="E192" s="202">
        <f t="shared" ref="E192:E193" si="384">F192+G192+H192+I192</f>
        <v>13237.1</v>
      </c>
      <c r="F192" s="202">
        <v>13237.1</v>
      </c>
      <c r="G192" s="202">
        <v>0</v>
      </c>
      <c r="H192" s="202">
        <v>0</v>
      </c>
      <c r="I192" s="202">
        <v>0</v>
      </c>
      <c r="J192" s="927"/>
      <c r="K192" s="202">
        <f t="shared" ref="K192:K193" si="385">L192+M192+N192+O192</f>
        <v>-660</v>
      </c>
      <c r="L192" s="202">
        <f t="shared" ref="L192:L193" si="386">R192-F192</f>
        <v>-660</v>
      </c>
      <c r="M192" s="202">
        <f t="shared" si="381"/>
        <v>0</v>
      </c>
      <c r="N192" s="202">
        <f t="shared" si="382"/>
        <v>0</v>
      </c>
      <c r="O192" s="202">
        <f t="shared" si="383"/>
        <v>0</v>
      </c>
      <c r="P192" s="930"/>
      <c r="Q192" s="202">
        <f t="shared" ref="Q192:Q193" si="387">R192+S192+T192+U192</f>
        <v>12577.1</v>
      </c>
      <c r="R192" s="223">
        <f>'10. План 2014-2020'!F450</f>
        <v>12577.1</v>
      </c>
      <c r="S192" s="202">
        <f>'10. План 2014-2020'!G445</f>
        <v>0</v>
      </c>
      <c r="T192" s="202">
        <f>'10. План 2014-2020'!H445</f>
        <v>0</v>
      </c>
      <c r="U192" s="202">
        <f>'10. План 2014-2020'!I445</f>
        <v>0</v>
      </c>
      <c r="V192" s="927"/>
      <c r="W192" s="930"/>
    </row>
    <row r="193" spans="1:23" ht="20.25" customHeight="1" x14ac:dyDescent="0.25">
      <c r="A193" s="929"/>
      <c r="B193" s="933"/>
      <c r="C193" s="934"/>
      <c r="D193" s="201">
        <v>2018</v>
      </c>
      <c r="E193" s="202">
        <f t="shared" si="384"/>
        <v>17242.3</v>
      </c>
      <c r="F193" s="202">
        <v>17242.3</v>
      </c>
      <c r="G193" s="202">
        <v>0</v>
      </c>
      <c r="H193" s="202">
        <v>0</v>
      </c>
      <c r="I193" s="202"/>
      <c r="J193" s="928"/>
      <c r="K193" s="202">
        <f t="shared" si="385"/>
        <v>-5294.2999999999993</v>
      </c>
      <c r="L193" s="202">
        <f t="shared" si="386"/>
        <v>-5294.2999999999993</v>
      </c>
      <c r="M193" s="202">
        <f t="shared" si="381"/>
        <v>0</v>
      </c>
      <c r="N193" s="202">
        <f t="shared" si="382"/>
        <v>0</v>
      </c>
      <c r="O193" s="202">
        <f t="shared" si="383"/>
        <v>0</v>
      </c>
      <c r="P193" s="930"/>
      <c r="Q193" s="202">
        <f t="shared" si="387"/>
        <v>11948</v>
      </c>
      <c r="R193" s="223">
        <f>'10. План 2014-2020'!F451</f>
        <v>11948</v>
      </c>
      <c r="S193" s="342">
        <f>'10. План 2014-2020'!G451</f>
        <v>0</v>
      </c>
      <c r="T193" s="342">
        <f>'10. План 2014-2020'!H451</f>
        <v>0</v>
      </c>
      <c r="U193" s="202">
        <f>'10. План 2014-2020'!I451</f>
        <v>0</v>
      </c>
      <c r="V193" s="928"/>
      <c r="W193" s="930"/>
    </row>
    <row r="194" spans="1:23" ht="67.5" customHeight="1" x14ac:dyDescent="0.25">
      <c r="A194" s="929" t="str">
        <f>'10. План 2014-2020'!A454</f>
        <v>2.1.</v>
      </c>
      <c r="B194" s="924" t="str">
        <f>'10. План 2014-2020'!B454</f>
        <v>Задача 2.1. Создание и развитие Центра космических услуг Мурманской области</v>
      </c>
      <c r="C194" s="934" t="s">
        <v>330</v>
      </c>
      <c r="D194" s="201" t="s">
        <v>23</v>
      </c>
      <c r="E194" s="202">
        <f>SUM(E195:E197)</f>
        <v>8966.1</v>
      </c>
      <c r="F194" s="202">
        <f>SUM(F195:F197)</f>
        <v>8966.1</v>
      </c>
      <c r="G194" s="202">
        <f>SUM(G195:G197)</f>
        <v>0</v>
      </c>
      <c r="H194" s="202">
        <f>SUM(H195:H197)</f>
        <v>0</v>
      </c>
      <c r="I194" s="202">
        <f>SUM(I195:I197)</f>
        <v>0</v>
      </c>
      <c r="J194" s="926"/>
      <c r="K194" s="202">
        <f>SUM(K195:K197)</f>
        <v>-2343.1000000000004</v>
      </c>
      <c r="L194" s="202">
        <f>SUM(L195:L197)</f>
        <v>-2343.1000000000004</v>
      </c>
      <c r="M194" s="202">
        <f>SUM(M195:M197)</f>
        <v>0</v>
      </c>
      <c r="N194" s="202">
        <f>SUM(N195:N197)</f>
        <v>0</v>
      </c>
      <c r="O194" s="202">
        <f>SUM(O195:O197)</f>
        <v>0</v>
      </c>
      <c r="P194" s="930"/>
      <c r="Q194" s="202">
        <f>SUM(Q195:Q197)</f>
        <v>6623</v>
      </c>
      <c r="R194" s="202">
        <f>SUM(R195:R197)</f>
        <v>6623</v>
      </c>
      <c r="S194" s="202">
        <f>SUM(S195:S197)</f>
        <v>0</v>
      </c>
      <c r="T194" s="202">
        <f>SUM(T195:T197)</f>
        <v>0</v>
      </c>
      <c r="U194" s="202">
        <f>SUM(U195:U197)</f>
        <v>0</v>
      </c>
      <c r="V194" s="926"/>
      <c r="W194" s="930" t="s">
        <v>393</v>
      </c>
    </row>
    <row r="195" spans="1:23" x14ac:dyDescent="0.25">
      <c r="A195" s="929"/>
      <c r="B195" s="925"/>
      <c r="C195" s="934"/>
      <c r="D195" s="201">
        <v>2016</v>
      </c>
      <c r="E195" s="202">
        <f>F195+G195+H195+I195</f>
        <v>3540</v>
      </c>
      <c r="F195" s="202">
        <v>3540</v>
      </c>
      <c r="G195" s="202">
        <v>0</v>
      </c>
      <c r="H195" s="202">
        <v>0</v>
      </c>
      <c r="I195" s="202">
        <v>0</v>
      </c>
      <c r="J195" s="927"/>
      <c r="K195" s="202">
        <f>L195+M195+N195+O195</f>
        <v>-2433.6</v>
      </c>
      <c r="L195" s="202">
        <f>R195-F195</f>
        <v>-2433.6</v>
      </c>
      <c r="M195" s="202">
        <f t="shared" ref="M195:M197" si="388">S195-G195</f>
        <v>0</v>
      </c>
      <c r="N195" s="202">
        <f t="shared" ref="N195:N197" si="389">T195-H195</f>
        <v>0</v>
      </c>
      <c r="O195" s="202">
        <f t="shared" ref="O195:O197" si="390">U195-I195</f>
        <v>0</v>
      </c>
      <c r="P195" s="930"/>
      <c r="Q195" s="202">
        <f>R195+S195+T195+U195</f>
        <v>1106.4000000000001</v>
      </c>
      <c r="R195" s="202">
        <f>'10. План 2014-2020'!F457</f>
        <v>1106.4000000000001</v>
      </c>
      <c r="S195" s="342">
        <f>'10. План 2014-2020'!G457</f>
        <v>0</v>
      </c>
      <c r="T195" s="342">
        <f>'10. План 2014-2020'!H457</f>
        <v>0</v>
      </c>
      <c r="U195" s="342">
        <f>'10. План 2014-2020'!I457</f>
        <v>0</v>
      </c>
      <c r="V195" s="927"/>
      <c r="W195" s="930"/>
    </row>
    <row r="196" spans="1:23" x14ac:dyDescent="0.25">
      <c r="A196" s="929"/>
      <c r="B196" s="925"/>
      <c r="C196" s="934"/>
      <c r="D196" s="201">
        <v>2017</v>
      </c>
      <c r="E196" s="202">
        <f t="shared" ref="E196:E197" si="391">F196+G196+H196+I196</f>
        <v>2976.1</v>
      </c>
      <c r="F196" s="202">
        <v>2976.1</v>
      </c>
      <c r="G196" s="202">
        <v>0</v>
      </c>
      <c r="H196" s="202">
        <v>0</v>
      </c>
      <c r="I196" s="202">
        <v>0</v>
      </c>
      <c r="J196" s="927"/>
      <c r="K196" s="202">
        <f t="shared" ref="K196:K197" si="392">L196+M196+N196+O196</f>
        <v>-147</v>
      </c>
      <c r="L196" s="202">
        <f t="shared" ref="L196:L197" si="393">R196-F196</f>
        <v>-147</v>
      </c>
      <c r="M196" s="202">
        <f t="shared" si="388"/>
        <v>0</v>
      </c>
      <c r="N196" s="202">
        <f t="shared" si="389"/>
        <v>0</v>
      </c>
      <c r="O196" s="202">
        <f t="shared" si="390"/>
        <v>0</v>
      </c>
      <c r="P196" s="930"/>
      <c r="Q196" s="202">
        <f t="shared" ref="Q196:Q197" si="394">R196+S196+T196+U196</f>
        <v>2829.1</v>
      </c>
      <c r="R196" s="227">
        <f>'10. План 2014-2020'!F458</f>
        <v>2829.1</v>
      </c>
      <c r="S196" s="342">
        <f>'10. План 2014-2020'!G458</f>
        <v>0</v>
      </c>
      <c r="T196" s="342">
        <f>'10. План 2014-2020'!H458</f>
        <v>0</v>
      </c>
      <c r="U196" s="342">
        <f>'10. План 2014-2020'!I458</f>
        <v>0</v>
      </c>
      <c r="V196" s="927"/>
      <c r="W196" s="930"/>
    </row>
    <row r="197" spans="1:23" ht="20.25" customHeight="1" x14ac:dyDescent="0.25">
      <c r="A197" s="929"/>
      <c r="B197" s="935"/>
      <c r="C197" s="934"/>
      <c r="D197" s="201">
        <v>2018</v>
      </c>
      <c r="E197" s="202">
        <f t="shared" si="391"/>
        <v>2450</v>
      </c>
      <c r="F197" s="202">
        <v>2450</v>
      </c>
      <c r="G197" s="202">
        <v>0</v>
      </c>
      <c r="H197" s="202">
        <v>0</v>
      </c>
      <c r="I197" s="202"/>
      <c r="J197" s="928"/>
      <c r="K197" s="202">
        <f t="shared" si="392"/>
        <v>237.49999999999955</v>
      </c>
      <c r="L197" s="202">
        <f t="shared" si="393"/>
        <v>237.49999999999955</v>
      </c>
      <c r="M197" s="202">
        <f t="shared" si="388"/>
        <v>0</v>
      </c>
      <c r="N197" s="202">
        <f t="shared" si="389"/>
        <v>0</v>
      </c>
      <c r="O197" s="202">
        <f t="shared" si="390"/>
        <v>0</v>
      </c>
      <c r="P197" s="930"/>
      <c r="Q197" s="202">
        <f t="shared" si="394"/>
        <v>2687.4999999999995</v>
      </c>
      <c r="R197" s="227">
        <f>'10. План 2014-2020'!F459</f>
        <v>2687.4999999999995</v>
      </c>
      <c r="S197" s="342">
        <f>'10. План 2014-2020'!G459</f>
        <v>0</v>
      </c>
      <c r="T197" s="342">
        <f>'10. План 2014-2020'!H459</f>
        <v>0</v>
      </c>
      <c r="U197" s="202">
        <f>'10. План 2014-2020'!I459</f>
        <v>0</v>
      </c>
      <c r="V197" s="928"/>
      <c r="W197" s="930"/>
    </row>
    <row r="198" spans="1:23" ht="67.5" customHeight="1" x14ac:dyDescent="0.25">
      <c r="A198" s="939" t="str">
        <f>'10. План 2014-2020'!A462</f>
        <v>2.1.1.</v>
      </c>
      <c r="B198" s="924" t="str">
        <f>'10. План 2014-2020'!B462</f>
        <v xml:space="preserve">Основное мероприятие 1. Создание и развитие инфраструктуры предоставления потребителям результатов космической деятельности на базе центра космических услуг.  </v>
      </c>
      <c r="C198" s="934" t="s">
        <v>435</v>
      </c>
      <c r="D198" s="201" t="s">
        <v>23</v>
      </c>
      <c r="E198" s="202">
        <f>SUM(E199:E201)</f>
        <v>8966.1</v>
      </c>
      <c r="F198" s="202">
        <f>SUM(F199:F201)</f>
        <v>8966.1</v>
      </c>
      <c r="G198" s="202">
        <f>SUM(G199:G201)</f>
        <v>0</v>
      </c>
      <c r="H198" s="202">
        <f>SUM(H199:H201)</f>
        <v>0</v>
      </c>
      <c r="I198" s="202">
        <f>SUM(I199:I201)</f>
        <v>0</v>
      </c>
      <c r="J198" s="926"/>
      <c r="K198" s="202">
        <f>SUM(K199:K201)</f>
        <v>-2343.1000000000004</v>
      </c>
      <c r="L198" s="202">
        <f>SUM(L199:L201)</f>
        <v>-2343.1000000000004</v>
      </c>
      <c r="M198" s="202">
        <f>SUM(M199:M201)</f>
        <v>0</v>
      </c>
      <c r="N198" s="202">
        <f>SUM(N199:N201)</f>
        <v>0</v>
      </c>
      <c r="O198" s="202">
        <f>SUM(O199:O201)</f>
        <v>0</v>
      </c>
      <c r="P198" s="930"/>
      <c r="Q198" s="202">
        <f>SUM(Q199:Q201)</f>
        <v>6623</v>
      </c>
      <c r="R198" s="202">
        <f>SUM(R199:R201)</f>
        <v>6623</v>
      </c>
      <c r="S198" s="202">
        <f>SUM(S199:S201)</f>
        <v>0</v>
      </c>
      <c r="T198" s="202">
        <f>SUM(T199:T201)</f>
        <v>0</v>
      </c>
      <c r="U198" s="202">
        <f>SUM(U199:U201)</f>
        <v>0</v>
      </c>
      <c r="V198" s="926" t="str">
        <f>'10. План 2014-2020'!J462</f>
        <v>Количество пакетов данных дистанционного зондирования Земли, доступных на геоинформационном портале Мурманской области</v>
      </c>
      <c r="W198" s="930" t="s">
        <v>393</v>
      </c>
    </row>
    <row r="199" spans="1:23" x14ac:dyDescent="0.25">
      <c r="A199" s="929"/>
      <c r="B199" s="925"/>
      <c r="C199" s="934"/>
      <c r="D199" s="201">
        <v>2016</v>
      </c>
      <c r="E199" s="202">
        <f>F199+G199+H199+I199</f>
        <v>3540</v>
      </c>
      <c r="F199" s="202">
        <v>3540</v>
      </c>
      <c r="G199" s="202">
        <v>0</v>
      </c>
      <c r="H199" s="202">
        <v>0</v>
      </c>
      <c r="I199" s="202">
        <v>0</v>
      </c>
      <c r="J199" s="927"/>
      <c r="K199" s="202">
        <f>L199+M199+N199+O199</f>
        <v>-2433.6</v>
      </c>
      <c r="L199" s="202">
        <f>R199-F199</f>
        <v>-2433.6</v>
      </c>
      <c r="M199" s="202">
        <f t="shared" ref="M199:M201" si="395">S199-G199</f>
        <v>0</v>
      </c>
      <c r="N199" s="202">
        <f t="shared" ref="N199:N201" si="396">T199-H199</f>
        <v>0</v>
      </c>
      <c r="O199" s="202">
        <f t="shared" ref="O199:O201" si="397">U199-I199</f>
        <v>0</v>
      </c>
      <c r="P199" s="930"/>
      <c r="Q199" s="202">
        <f>R199+S199+T199+U199</f>
        <v>1106.4000000000001</v>
      </c>
      <c r="R199" s="202">
        <f>'10. План 2014-2020'!F463</f>
        <v>1106.4000000000001</v>
      </c>
      <c r="S199" s="342">
        <f>'10. План 2014-2020'!G463</f>
        <v>0</v>
      </c>
      <c r="T199" s="342">
        <f>'10. План 2014-2020'!H463</f>
        <v>0</v>
      </c>
      <c r="U199" s="342">
        <f>'10. План 2014-2020'!I463</f>
        <v>0</v>
      </c>
      <c r="V199" s="927"/>
      <c r="W199" s="930"/>
    </row>
    <row r="200" spans="1:23" x14ac:dyDescent="0.25">
      <c r="A200" s="929"/>
      <c r="B200" s="925"/>
      <c r="C200" s="934"/>
      <c r="D200" s="201">
        <v>2017</v>
      </c>
      <c r="E200" s="202">
        <f t="shared" ref="E200:E201" si="398">F200+G200+H200+I200</f>
        <v>2976.1</v>
      </c>
      <c r="F200" s="202">
        <v>2976.1</v>
      </c>
      <c r="G200" s="202">
        <v>0</v>
      </c>
      <c r="H200" s="202">
        <v>0</v>
      </c>
      <c r="I200" s="202">
        <v>0</v>
      </c>
      <c r="J200" s="927"/>
      <c r="K200" s="202">
        <f t="shared" ref="K200:K201" si="399">L200+M200+N200+O200</f>
        <v>-147</v>
      </c>
      <c r="L200" s="202">
        <f t="shared" ref="L200:L201" si="400">R200-F200</f>
        <v>-147</v>
      </c>
      <c r="M200" s="202">
        <f t="shared" si="395"/>
        <v>0</v>
      </c>
      <c r="N200" s="202">
        <f t="shared" si="396"/>
        <v>0</v>
      </c>
      <c r="O200" s="202">
        <f t="shared" si="397"/>
        <v>0</v>
      </c>
      <c r="P200" s="930"/>
      <c r="Q200" s="202">
        <f t="shared" ref="Q200:Q201" si="401">R200+S200+T200+U200</f>
        <v>2829.1</v>
      </c>
      <c r="R200" s="202">
        <f>'10. План 2014-2020'!F464</f>
        <v>2829.1</v>
      </c>
      <c r="S200" s="342">
        <f>'10. План 2014-2020'!G464</f>
        <v>0</v>
      </c>
      <c r="T200" s="342">
        <f>'10. План 2014-2020'!H464</f>
        <v>0</v>
      </c>
      <c r="U200" s="342">
        <f>'10. План 2014-2020'!I464</f>
        <v>0</v>
      </c>
      <c r="V200" s="927"/>
      <c r="W200" s="930"/>
    </row>
    <row r="201" spans="1:23" ht="20.25" customHeight="1" x14ac:dyDescent="0.25">
      <c r="A201" s="929"/>
      <c r="B201" s="935"/>
      <c r="C201" s="934"/>
      <c r="D201" s="201">
        <v>2018</v>
      </c>
      <c r="E201" s="202">
        <f t="shared" si="398"/>
        <v>2450</v>
      </c>
      <c r="F201" s="202">
        <v>2450</v>
      </c>
      <c r="G201" s="202">
        <v>0</v>
      </c>
      <c r="H201" s="202">
        <v>0</v>
      </c>
      <c r="I201" s="202"/>
      <c r="J201" s="928"/>
      <c r="K201" s="202">
        <f t="shared" si="399"/>
        <v>237.49999999999955</v>
      </c>
      <c r="L201" s="202">
        <f t="shared" si="400"/>
        <v>237.49999999999955</v>
      </c>
      <c r="M201" s="202">
        <f t="shared" si="395"/>
        <v>0</v>
      </c>
      <c r="N201" s="202">
        <f t="shared" si="396"/>
        <v>0</v>
      </c>
      <c r="O201" s="202">
        <f t="shared" si="397"/>
        <v>0</v>
      </c>
      <c r="P201" s="930"/>
      <c r="Q201" s="202">
        <f t="shared" si="401"/>
        <v>2687.4999999999995</v>
      </c>
      <c r="R201" s="202">
        <f>'10. План 2014-2020'!F465</f>
        <v>2687.4999999999995</v>
      </c>
      <c r="S201" s="342">
        <f>'10. План 2014-2020'!G465</f>
        <v>0</v>
      </c>
      <c r="T201" s="342">
        <f>'10. План 2014-2020'!H465</f>
        <v>0</v>
      </c>
      <c r="U201" s="202">
        <f>'10. План 2014-2020'!I465</f>
        <v>0</v>
      </c>
      <c r="V201" s="928"/>
      <c r="W201" s="930"/>
    </row>
    <row r="202" spans="1:23" ht="67.5" customHeight="1" x14ac:dyDescent="0.25">
      <c r="A202" s="929" t="str">
        <f>'10. План 2014-2020'!A470</f>
        <v>2.1.1.1.</v>
      </c>
      <c r="B202" s="924" t="str">
        <f>'10. План 2014-2020'!B470</f>
        <v>Создание и развитие информационно-коммуникационной инфраструктуры Центра космических услуг</v>
      </c>
      <c r="C202" s="934" t="s">
        <v>704</v>
      </c>
      <c r="D202" s="201" t="s">
        <v>23</v>
      </c>
      <c r="E202" s="202">
        <f>SUM(E203:E205)</f>
        <v>6255.4</v>
      </c>
      <c r="F202" s="202">
        <f>SUM(F203:F205)</f>
        <v>6255.4</v>
      </c>
      <c r="G202" s="202">
        <f>SUM(G203:G205)</f>
        <v>0</v>
      </c>
      <c r="H202" s="202">
        <f>SUM(H203:H205)</f>
        <v>0</v>
      </c>
      <c r="I202" s="202">
        <f>SUM(I203:I205)</f>
        <v>0</v>
      </c>
      <c r="J202" s="926"/>
      <c r="K202" s="202">
        <f>SUM(K203:K205)</f>
        <v>-1831.4000000000005</v>
      </c>
      <c r="L202" s="202">
        <f>SUM(L203:L205)</f>
        <v>-1831.4000000000005</v>
      </c>
      <c r="M202" s="202">
        <f>SUM(M203:M205)</f>
        <v>0</v>
      </c>
      <c r="N202" s="202">
        <f>SUM(N203:N205)</f>
        <v>0</v>
      </c>
      <c r="O202" s="202">
        <f>SUM(O203:O205)</f>
        <v>0</v>
      </c>
      <c r="P202" s="930"/>
      <c r="Q202" s="202">
        <f>SUM(Q203:Q205)</f>
        <v>4424</v>
      </c>
      <c r="R202" s="202">
        <f>SUM(R203:R205)</f>
        <v>4424</v>
      </c>
      <c r="S202" s="202">
        <f>SUM(S203:S205)</f>
        <v>0</v>
      </c>
      <c r="T202" s="202">
        <f>SUM(T203:T205)</f>
        <v>0</v>
      </c>
      <c r="U202" s="202">
        <f>SUM(U203:U205)</f>
        <v>0</v>
      </c>
      <c r="V202" s="926" t="str">
        <f>'10. План 2014-2020'!J470</f>
        <v>создание вычислительной сети, оснащение рабочих мест сотрудников ЦКУ необходимым аппаратным и программным обеспечением для работы с результатами космической деятельности</v>
      </c>
      <c r="W202" s="930" t="s">
        <v>703</v>
      </c>
    </row>
    <row r="203" spans="1:23" ht="39.75" customHeight="1" x14ac:dyDescent="0.25">
      <c r="A203" s="929"/>
      <c r="B203" s="925"/>
      <c r="C203" s="934"/>
      <c r="D203" s="201">
        <v>2016</v>
      </c>
      <c r="E203" s="202">
        <f>F203+G203+H203+I203</f>
        <v>3140.4</v>
      </c>
      <c r="F203" s="202">
        <v>3140.4</v>
      </c>
      <c r="G203" s="202">
        <v>0</v>
      </c>
      <c r="H203" s="202">
        <v>0</v>
      </c>
      <c r="I203" s="202">
        <v>0</v>
      </c>
      <c r="J203" s="927"/>
      <c r="K203" s="202">
        <f>L203+M203+N203+O203</f>
        <v>-2433.6000000000004</v>
      </c>
      <c r="L203" s="202">
        <f>R203-F203</f>
        <v>-2433.6000000000004</v>
      </c>
      <c r="M203" s="202">
        <f t="shared" ref="M203:M205" si="402">S203-G203</f>
        <v>0</v>
      </c>
      <c r="N203" s="202">
        <f t="shared" ref="N203:N205" si="403">T203-H203</f>
        <v>0</v>
      </c>
      <c r="O203" s="202">
        <f t="shared" ref="O203:O205" si="404">U203-I203</f>
        <v>0</v>
      </c>
      <c r="P203" s="930"/>
      <c r="Q203" s="202">
        <f>R203+S203+T203+U203</f>
        <v>706.8</v>
      </c>
      <c r="R203" s="202">
        <f>'10. План 2014-2020'!F471</f>
        <v>706.8</v>
      </c>
      <c r="S203" s="342">
        <f>'10. План 2014-2020'!G471</f>
        <v>0</v>
      </c>
      <c r="T203" s="342">
        <f>'10. План 2014-2020'!H471</f>
        <v>0</v>
      </c>
      <c r="U203" s="342">
        <f>'10. План 2014-2020'!I471</f>
        <v>0</v>
      </c>
      <c r="V203" s="927"/>
      <c r="W203" s="930"/>
    </row>
    <row r="204" spans="1:23" ht="42.75" customHeight="1" x14ac:dyDescent="0.25">
      <c r="A204" s="929"/>
      <c r="B204" s="925"/>
      <c r="C204" s="934"/>
      <c r="D204" s="201">
        <v>2017</v>
      </c>
      <c r="E204" s="202">
        <f t="shared" ref="E204:E205" si="405">F204+G204+H204+I204</f>
        <v>1265</v>
      </c>
      <c r="F204" s="202">
        <v>1265</v>
      </c>
      <c r="G204" s="202">
        <v>0</v>
      </c>
      <c r="H204" s="202">
        <v>0</v>
      </c>
      <c r="I204" s="202">
        <v>0</v>
      </c>
      <c r="J204" s="927"/>
      <c r="K204" s="202">
        <f t="shared" ref="K204:K205" si="406">L204+M204+N204+O204</f>
        <v>651.5</v>
      </c>
      <c r="L204" s="202">
        <f t="shared" ref="L204:L205" si="407">R204-F204</f>
        <v>651.5</v>
      </c>
      <c r="M204" s="202">
        <f t="shared" si="402"/>
        <v>0</v>
      </c>
      <c r="N204" s="202">
        <f t="shared" si="403"/>
        <v>0</v>
      </c>
      <c r="O204" s="202">
        <f t="shared" si="404"/>
        <v>0</v>
      </c>
      <c r="P204" s="930"/>
      <c r="Q204" s="202">
        <f t="shared" ref="Q204:Q205" si="408">R204+S204+T204+U204</f>
        <v>1916.5</v>
      </c>
      <c r="R204" s="202">
        <f>'10. План 2014-2020'!F472</f>
        <v>1916.5</v>
      </c>
      <c r="S204" s="342">
        <f>'10. План 2014-2020'!G472</f>
        <v>0</v>
      </c>
      <c r="T204" s="342">
        <f>'10. План 2014-2020'!H472</f>
        <v>0</v>
      </c>
      <c r="U204" s="342">
        <f>'10. План 2014-2020'!I472</f>
        <v>0</v>
      </c>
      <c r="V204" s="927"/>
      <c r="W204" s="930"/>
    </row>
    <row r="205" spans="1:23" ht="37.5" customHeight="1" x14ac:dyDescent="0.25">
      <c r="A205" s="929"/>
      <c r="B205" s="935"/>
      <c r="C205" s="934"/>
      <c r="D205" s="201">
        <v>2018</v>
      </c>
      <c r="E205" s="202">
        <f t="shared" si="405"/>
        <v>1850</v>
      </c>
      <c r="F205" s="202">
        <v>1850</v>
      </c>
      <c r="G205" s="202">
        <v>0</v>
      </c>
      <c r="H205" s="202">
        <v>0</v>
      </c>
      <c r="I205" s="202">
        <v>0</v>
      </c>
      <c r="J205" s="928"/>
      <c r="K205" s="202">
        <f t="shared" si="406"/>
        <v>-49.300000000000182</v>
      </c>
      <c r="L205" s="202">
        <f t="shared" si="407"/>
        <v>-49.300000000000182</v>
      </c>
      <c r="M205" s="202">
        <f t="shared" si="402"/>
        <v>0</v>
      </c>
      <c r="N205" s="202">
        <f t="shared" si="403"/>
        <v>0</v>
      </c>
      <c r="O205" s="202">
        <f t="shared" si="404"/>
        <v>0</v>
      </c>
      <c r="P205" s="930"/>
      <c r="Q205" s="202">
        <f t="shared" si="408"/>
        <v>1800.6999999999998</v>
      </c>
      <c r="R205" s="202">
        <f>'10. План 2014-2020'!F473</f>
        <v>1800.6999999999998</v>
      </c>
      <c r="S205" s="342">
        <f>'10. План 2014-2020'!G473</f>
        <v>0</v>
      </c>
      <c r="T205" s="342">
        <f>'10. План 2014-2020'!H473</f>
        <v>0</v>
      </c>
      <c r="U205" s="202">
        <f>'10. План 2014-2020'!I473</f>
        <v>0</v>
      </c>
      <c r="V205" s="928"/>
      <c r="W205" s="930"/>
    </row>
    <row r="206" spans="1:23" ht="67.5" customHeight="1" x14ac:dyDescent="0.25">
      <c r="A206" s="929" t="str">
        <f>'10. План 2014-2020'!A476</f>
        <v>2.1.1.2</v>
      </c>
      <c r="B206" s="924" t="str">
        <f>'10. План 2014-2020'!B476</f>
        <v xml:space="preserve">Развитие базы данных для мониторинга и обработки информации с использованием данных дистанционного зондирования Земли на базе центра космических услуг </v>
      </c>
      <c r="C206" s="934" t="s">
        <v>435</v>
      </c>
      <c r="D206" s="201" t="s">
        <v>23</v>
      </c>
      <c r="E206" s="202">
        <f>SUM(E207:E209)</f>
        <v>1140</v>
      </c>
      <c r="F206" s="202">
        <f>SUM(F207:F209)</f>
        <v>1140</v>
      </c>
      <c r="G206" s="202">
        <f>SUM(G207:G209)</f>
        <v>0</v>
      </c>
      <c r="H206" s="202">
        <f>SUM(H207:H209)</f>
        <v>0</v>
      </c>
      <c r="I206" s="202">
        <f>SUM(I207:I209)</f>
        <v>0</v>
      </c>
      <c r="J206" s="926"/>
      <c r="K206" s="202">
        <f>SUM(K207:K209)</f>
        <v>-139.80000000000001</v>
      </c>
      <c r="L206" s="202">
        <f>SUM(L207:L209)</f>
        <v>-139.80000000000001</v>
      </c>
      <c r="M206" s="202">
        <f>SUM(M207:M209)</f>
        <v>0</v>
      </c>
      <c r="N206" s="202">
        <f>SUM(N207:N209)</f>
        <v>0</v>
      </c>
      <c r="O206" s="202">
        <f>SUM(O207:O209)</f>
        <v>0</v>
      </c>
      <c r="P206" s="930"/>
      <c r="Q206" s="202">
        <f>SUM(Q207:Q209)</f>
        <v>1000.2</v>
      </c>
      <c r="R206" s="202">
        <f>SUM(R207:R209)</f>
        <v>1000.2</v>
      </c>
      <c r="S206" s="202">
        <f>SUM(S207:S209)</f>
        <v>0</v>
      </c>
      <c r="T206" s="202">
        <f>SUM(T207:T209)</f>
        <v>0</v>
      </c>
      <c r="U206" s="202">
        <f>SUM(U207:U209)</f>
        <v>0</v>
      </c>
      <c r="V206" s="926" t="str">
        <f>'10. План 2014-2020'!J476</f>
        <v>модернизация программного обеспечения рабочих мест ЦКУ, позволяющая получать больше тематической информации в результате анализа космоснимков</v>
      </c>
      <c r="W206" s="930" t="s">
        <v>473</v>
      </c>
    </row>
    <row r="207" spans="1:23" x14ac:dyDescent="0.25">
      <c r="A207" s="929"/>
      <c r="B207" s="925"/>
      <c r="C207" s="934"/>
      <c r="D207" s="201">
        <v>2016</v>
      </c>
      <c r="E207" s="202">
        <f>F207+G207+H207+I207</f>
        <v>0</v>
      </c>
      <c r="F207" s="202">
        <v>0</v>
      </c>
      <c r="G207" s="202">
        <v>0</v>
      </c>
      <c r="H207" s="202">
        <v>0</v>
      </c>
      <c r="I207" s="202">
        <v>0</v>
      </c>
      <c r="J207" s="927"/>
      <c r="K207" s="202">
        <f>L207+M207+N207+O207</f>
        <v>0</v>
      </c>
      <c r="L207" s="202">
        <f t="shared" ref="L207:O209" si="409">R207-F207</f>
        <v>0</v>
      </c>
      <c r="M207" s="202">
        <f t="shared" si="409"/>
        <v>0</v>
      </c>
      <c r="N207" s="202">
        <f t="shared" si="409"/>
        <v>0</v>
      </c>
      <c r="O207" s="202">
        <f t="shared" si="409"/>
        <v>0</v>
      </c>
      <c r="P207" s="930"/>
      <c r="Q207" s="202">
        <f>R207+S207+T207+U207</f>
        <v>0</v>
      </c>
      <c r="R207" s="202">
        <v>0</v>
      </c>
      <c r="S207" s="202">
        <f>'10. План 2014-2020'!G455</f>
        <v>0</v>
      </c>
      <c r="T207" s="202">
        <f>'10. План 2014-2020'!H455</f>
        <v>0</v>
      </c>
      <c r="U207" s="202">
        <f>'10. План 2014-2020'!I455</f>
        <v>0</v>
      </c>
      <c r="V207" s="927"/>
      <c r="W207" s="930"/>
    </row>
    <row r="208" spans="1:23" x14ac:dyDescent="0.25">
      <c r="A208" s="929"/>
      <c r="B208" s="925"/>
      <c r="C208" s="934"/>
      <c r="D208" s="201">
        <v>2017</v>
      </c>
      <c r="E208" s="202">
        <f>F208+G208+H208+I208</f>
        <v>540</v>
      </c>
      <c r="F208" s="202">
        <v>540</v>
      </c>
      <c r="G208" s="202">
        <v>0</v>
      </c>
      <c r="H208" s="202">
        <v>0</v>
      </c>
      <c r="I208" s="202">
        <v>0</v>
      </c>
      <c r="J208" s="927"/>
      <c r="K208" s="202">
        <f>L208+M208+N208+O208</f>
        <v>-27</v>
      </c>
      <c r="L208" s="202">
        <f t="shared" si="409"/>
        <v>-27</v>
      </c>
      <c r="M208" s="202">
        <f t="shared" si="409"/>
        <v>0</v>
      </c>
      <c r="N208" s="202">
        <f t="shared" si="409"/>
        <v>0</v>
      </c>
      <c r="O208" s="202">
        <f t="shared" si="409"/>
        <v>0</v>
      </c>
      <c r="P208" s="930"/>
      <c r="Q208" s="202">
        <f>R208+S208+T208+U208</f>
        <v>513</v>
      </c>
      <c r="R208" s="202">
        <f>'10. План 2014-2020'!F477</f>
        <v>513</v>
      </c>
      <c r="S208" s="202">
        <f>'10. План 2014-2020'!G456</f>
        <v>0</v>
      </c>
      <c r="T208" s="202">
        <f>'10. План 2014-2020'!H456</f>
        <v>0</v>
      </c>
      <c r="U208" s="202">
        <f>'10. План 2014-2020'!I456</f>
        <v>0</v>
      </c>
      <c r="V208" s="927"/>
      <c r="W208" s="930"/>
    </row>
    <row r="209" spans="1:23" ht="20.25" customHeight="1" x14ac:dyDescent="0.25">
      <c r="A209" s="929"/>
      <c r="B209" s="935"/>
      <c r="C209" s="934"/>
      <c r="D209" s="201">
        <v>2018</v>
      </c>
      <c r="E209" s="202">
        <f>F209+G209+H209+I209</f>
        <v>600</v>
      </c>
      <c r="F209" s="202">
        <v>600</v>
      </c>
      <c r="G209" s="202">
        <v>0</v>
      </c>
      <c r="H209" s="202">
        <v>0</v>
      </c>
      <c r="I209" s="202"/>
      <c r="J209" s="928"/>
      <c r="K209" s="202">
        <f>L209+M209+N209+O209</f>
        <v>-112.80000000000001</v>
      </c>
      <c r="L209" s="202">
        <f t="shared" si="409"/>
        <v>-112.80000000000001</v>
      </c>
      <c r="M209" s="202">
        <f t="shared" si="409"/>
        <v>0</v>
      </c>
      <c r="N209" s="202">
        <f t="shared" si="409"/>
        <v>0</v>
      </c>
      <c r="O209" s="202">
        <f t="shared" si="409"/>
        <v>0</v>
      </c>
      <c r="P209" s="930"/>
      <c r="Q209" s="202">
        <f>R209+S209+T209+U209</f>
        <v>487.2</v>
      </c>
      <c r="R209" s="202">
        <f>'10. План 2014-2020'!F478</f>
        <v>487.2</v>
      </c>
      <c r="S209" s="202">
        <f>'10. План 2014-2020'!G457</f>
        <v>0</v>
      </c>
      <c r="T209" s="202">
        <f>'10. План 2014-2020'!H457</f>
        <v>0</v>
      </c>
      <c r="U209" s="202">
        <f>'10. План 2014-2020'!I457</f>
        <v>0</v>
      </c>
      <c r="V209" s="928"/>
      <c r="W209" s="930"/>
    </row>
    <row r="210" spans="1:23" ht="20.25" customHeight="1" x14ac:dyDescent="0.25">
      <c r="A210" s="921"/>
      <c r="B210" s="538"/>
      <c r="C210" s="924" t="s">
        <v>673</v>
      </c>
      <c r="D210" s="341" t="s">
        <v>23</v>
      </c>
      <c r="E210" s="342"/>
      <c r="F210" s="342"/>
      <c r="G210" s="342"/>
      <c r="H210" s="342"/>
      <c r="I210" s="342"/>
      <c r="J210" s="926"/>
      <c r="K210" s="342"/>
      <c r="L210" s="342"/>
      <c r="M210" s="342"/>
      <c r="N210" s="342"/>
      <c r="O210" s="342"/>
      <c r="P210" s="926" t="str">
        <f>'10. План 2014-2020'!B481</f>
        <v xml:space="preserve">Основное мероприятие 2. Обеспечение развития геоинформационного портала Правительства Мурманской области  </v>
      </c>
      <c r="Q210" s="342">
        <f>SUM(Q211:Q212)</f>
        <v>799.2</v>
      </c>
      <c r="R210" s="342">
        <f>SUM(R211:R213)</f>
        <v>1198.8000000000002</v>
      </c>
      <c r="S210" s="342">
        <f>SUM(S211:S213)</f>
        <v>0</v>
      </c>
      <c r="T210" s="342">
        <f>SUM(T211:T213)</f>
        <v>0</v>
      </c>
      <c r="U210" s="342">
        <f>SUM(U211:U213)</f>
        <v>0</v>
      </c>
      <c r="V210" s="926" t="str">
        <f>'10. План 2014-2020'!J481</f>
        <v>Доля ИОГВ, использующих ресурсы геоинформационной системы при реализации полномочий</v>
      </c>
      <c r="W210" s="926" t="s">
        <v>675</v>
      </c>
    </row>
    <row r="211" spans="1:23" ht="20.25" customHeight="1" x14ac:dyDescent="0.25">
      <c r="A211" s="922"/>
      <c r="B211" s="923"/>
      <c r="C211" s="925"/>
      <c r="D211" s="341">
        <v>2016</v>
      </c>
      <c r="E211" s="342"/>
      <c r="F211" s="342"/>
      <c r="G211" s="342"/>
      <c r="H211" s="342"/>
      <c r="I211" s="342"/>
      <c r="J211" s="927"/>
      <c r="K211" s="342"/>
      <c r="L211" s="342"/>
      <c r="M211" s="342"/>
      <c r="N211" s="342"/>
      <c r="O211" s="342"/>
      <c r="P211" s="927"/>
      <c r="Q211" s="342">
        <f t="shared" ref="Q211:Q213" si="410">R211+S211+T211+U211</f>
        <v>399.6</v>
      </c>
      <c r="R211" s="342">
        <f>'10. План 2014-2020'!F484</f>
        <v>399.6</v>
      </c>
      <c r="S211" s="342">
        <f>'10. План 2014-2020'!G484</f>
        <v>0</v>
      </c>
      <c r="T211" s="342">
        <f>'10. План 2014-2020'!H484</f>
        <v>0</v>
      </c>
      <c r="U211" s="342">
        <f>'10. План 2014-2020'!I484</f>
        <v>0</v>
      </c>
      <c r="V211" s="927"/>
      <c r="W211" s="927"/>
    </row>
    <row r="212" spans="1:23" ht="20.25" customHeight="1" x14ac:dyDescent="0.25">
      <c r="A212" s="922"/>
      <c r="B212" s="923"/>
      <c r="C212" s="925"/>
      <c r="D212" s="341">
        <v>2017</v>
      </c>
      <c r="E212" s="342"/>
      <c r="F212" s="342"/>
      <c r="G212" s="342"/>
      <c r="H212" s="342"/>
      <c r="I212" s="342"/>
      <c r="J212" s="927"/>
      <c r="K212" s="342"/>
      <c r="L212" s="342"/>
      <c r="M212" s="342"/>
      <c r="N212" s="342"/>
      <c r="O212" s="342"/>
      <c r="P212" s="927"/>
      <c r="Q212" s="342">
        <f t="shared" si="410"/>
        <v>399.6</v>
      </c>
      <c r="R212" s="342">
        <f>'10. План 2014-2020'!F491</f>
        <v>399.6</v>
      </c>
      <c r="S212" s="342">
        <f>'10. План 2014-2020'!G491</f>
        <v>0</v>
      </c>
      <c r="T212" s="342">
        <f>'10. План 2014-2020'!H491</f>
        <v>0</v>
      </c>
      <c r="U212" s="342">
        <f>'10. План 2014-2020'!I491</f>
        <v>0</v>
      </c>
      <c r="V212" s="927"/>
      <c r="W212" s="927"/>
    </row>
    <row r="213" spans="1:23" ht="20.25" customHeight="1" x14ac:dyDescent="0.25">
      <c r="A213" s="922"/>
      <c r="B213" s="923"/>
      <c r="C213" s="925"/>
      <c r="D213" s="341">
        <v>2018</v>
      </c>
      <c r="E213" s="342"/>
      <c r="F213" s="342"/>
      <c r="G213" s="342"/>
      <c r="H213" s="342"/>
      <c r="I213" s="342"/>
      <c r="J213" s="927"/>
      <c r="K213" s="342"/>
      <c r="L213" s="342"/>
      <c r="M213" s="342"/>
      <c r="N213" s="342"/>
      <c r="O213" s="342"/>
      <c r="P213" s="928"/>
      <c r="Q213" s="342">
        <f t="shared" si="410"/>
        <v>399.6</v>
      </c>
      <c r="R213" s="342">
        <f>'10. План 2014-2020'!F492</f>
        <v>399.6</v>
      </c>
      <c r="S213" s="342">
        <f>'10. План 2014-2020'!G492</f>
        <v>0</v>
      </c>
      <c r="T213" s="342">
        <f>'10. План 2014-2020'!H492</f>
        <v>0</v>
      </c>
      <c r="U213" s="342">
        <f>'10. План 2014-2020'!I492</f>
        <v>0</v>
      </c>
      <c r="V213" s="928"/>
      <c r="W213" s="928"/>
    </row>
    <row r="214" spans="1:23" ht="67.5" customHeight="1" x14ac:dyDescent="0.25">
      <c r="A214" s="929"/>
      <c r="B214" s="924" t="str">
        <f>'10. План 2014-2020'!B487</f>
        <v>Обеспечение функционирования и наполнения геоинформационного портала Правительства Мурманской области  и его интеграция в инфраструктуру центра космических услуг</v>
      </c>
      <c r="C214" s="934" t="s">
        <v>678</v>
      </c>
      <c r="D214" s="341" t="s">
        <v>23</v>
      </c>
      <c r="E214" s="342">
        <f>SUM(E215:E217)</f>
        <v>1570.6999999999998</v>
      </c>
      <c r="F214" s="342">
        <f>SUM(F215:F217)</f>
        <v>1570.6999999999998</v>
      </c>
      <c r="G214" s="342">
        <f>SUM(G215:G217)</f>
        <v>0</v>
      </c>
      <c r="H214" s="342">
        <f>SUM(H215:H217)</f>
        <v>0</v>
      </c>
      <c r="I214" s="342">
        <f>SUM(I215:I217)</f>
        <v>0</v>
      </c>
      <c r="J214" s="926"/>
      <c r="K214" s="342">
        <f>SUM(K215:K217)</f>
        <v>-371.89999999999986</v>
      </c>
      <c r="L214" s="342">
        <f>SUM(L215:L217)</f>
        <v>-371.89999999999986</v>
      </c>
      <c r="M214" s="342">
        <f>SUM(M215:M217)</f>
        <v>0</v>
      </c>
      <c r="N214" s="342">
        <f>SUM(N215:N217)</f>
        <v>0</v>
      </c>
      <c r="O214" s="342">
        <f>SUM(O215:O217)</f>
        <v>0</v>
      </c>
      <c r="P214" s="930"/>
      <c r="Q214" s="342">
        <f>SUM(Q215:Q217)</f>
        <v>1198.8000000000002</v>
      </c>
      <c r="R214" s="342">
        <f>SUM(R215:R217)</f>
        <v>1198.8000000000002</v>
      </c>
      <c r="S214" s="342">
        <f>SUM(S215:S217)</f>
        <v>0</v>
      </c>
      <c r="T214" s="342">
        <f>SUM(T215:T217)</f>
        <v>0</v>
      </c>
      <c r="U214" s="342">
        <f>SUM(U215:U217)</f>
        <v>0</v>
      </c>
      <c r="V214" s="926"/>
      <c r="W214" s="930" t="s">
        <v>473</v>
      </c>
    </row>
    <row r="215" spans="1:23" x14ac:dyDescent="0.25">
      <c r="A215" s="929"/>
      <c r="B215" s="925"/>
      <c r="C215" s="934"/>
      <c r="D215" s="341">
        <v>2016</v>
      </c>
      <c r="E215" s="342">
        <f>F215+G215+H215+I215</f>
        <v>399.6</v>
      </c>
      <c r="F215" s="342">
        <v>399.6</v>
      </c>
      <c r="G215" s="342">
        <v>0</v>
      </c>
      <c r="H215" s="342">
        <v>0</v>
      </c>
      <c r="I215" s="342">
        <v>0</v>
      </c>
      <c r="J215" s="927"/>
      <c r="K215" s="342">
        <f>L215+M215+N215+O215</f>
        <v>0</v>
      </c>
      <c r="L215" s="342">
        <f>R215-F215</f>
        <v>0</v>
      </c>
      <c r="M215" s="342">
        <f t="shared" ref="M215:M217" si="411">S215-G215</f>
        <v>0</v>
      </c>
      <c r="N215" s="342">
        <f t="shared" ref="N215:N217" si="412">T215-H215</f>
        <v>0</v>
      </c>
      <c r="O215" s="342">
        <f t="shared" ref="O215:O217" si="413">U215-I215</f>
        <v>0</v>
      </c>
      <c r="P215" s="930"/>
      <c r="Q215" s="342">
        <f>R215+S215+T215+U215</f>
        <v>399.6</v>
      </c>
      <c r="R215" s="342">
        <f>'10. План 2014-2020'!F484</f>
        <v>399.6</v>
      </c>
      <c r="S215" s="342">
        <f>'10. План 2014-2020'!G484</f>
        <v>0</v>
      </c>
      <c r="T215" s="342">
        <f>'10. План 2014-2020'!H484</f>
        <v>0</v>
      </c>
      <c r="U215" s="342">
        <f>'10. План 2014-2020'!I484</f>
        <v>0</v>
      </c>
      <c r="V215" s="927"/>
      <c r="W215" s="930"/>
    </row>
    <row r="216" spans="1:23" x14ac:dyDescent="0.25">
      <c r="A216" s="929"/>
      <c r="B216" s="925"/>
      <c r="C216" s="934"/>
      <c r="D216" s="341">
        <v>2017</v>
      </c>
      <c r="E216" s="342">
        <f t="shared" ref="E216:E217" si="414">F216+G216+H216+I216</f>
        <v>1171.0999999999999</v>
      </c>
      <c r="F216" s="342">
        <v>1171.0999999999999</v>
      </c>
      <c r="G216" s="342">
        <v>0</v>
      </c>
      <c r="H216" s="342">
        <v>0</v>
      </c>
      <c r="I216" s="342">
        <v>0</v>
      </c>
      <c r="J216" s="927"/>
      <c r="K216" s="342">
        <f t="shared" ref="K216:K217" si="415">L216+M216+N216+O216</f>
        <v>-771.49999999999989</v>
      </c>
      <c r="L216" s="342">
        <f t="shared" ref="L216:L217" si="416">R216-F216</f>
        <v>-771.49999999999989</v>
      </c>
      <c r="M216" s="342">
        <f t="shared" si="411"/>
        <v>0</v>
      </c>
      <c r="N216" s="342">
        <f t="shared" si="412"/>
        <v>0</v>
      </c>
      <c r="O216" s="342">
        <f t="shared" si="413"/>
        <v>0</v>
      </c>
      <c r="P216" s="930"/>
      <c r="Q216" s="342">
        <f t="shared" ref="Q216:Q217" si="417">R216+S216+T216+U216</f>
        <v>399.6</v>
      </c>
      <c r="R216" s="342">
        <f>'10. План 2014-2020'!F485</f>
        <v>399.6</v>
      </c>
      <c r="S216" s="342">
        <f>'10. План 2014-2020'!G485</f>
        <v>0</v>
      </c>
      <c r="T216" s="342">
        <f>'10. План 2014-2020'!H485</f>
        <v>0</v>
      </c>
      <c r="U216" s="342">
        <f>'10. План 2014-2020'!I485</f>
        <v>0</v>
      </c>
      <c r="V216" s="927"/>
      <c r="W216" s="930"/>
    </row>
    <row r="217" spans="1:23" ht="20.25" customHeight="1" x14ac:dyDescent="0.25">
      <c r="A217" s="929"/>
      <c r="B217" s="935"/>
      <c r="C217" s="934"/>
      <c r="D217" s="341">
        <v>2018</v>
      </c>
      <c r="E217" s="342">
        <f t="shared" si="414"/>
        <v>0</v>
      </c>
      <c r="F217" s="342"/>
      <c r="G217" s="342">
        <v>0</v>
      </c>
      <c r="H217" s="342">
        <v>0</v>
      </c>
      <c r="I217" s="342"/>
      <c r="J217" s="928"/>
      <c r="K217" s="342">
        <f t="shared" si="415"/>
        <v>399.6</v>
      </c>
      <c r="L217" s="342">
        <f t="shared" si="416"/>
        <v>399.6</v>
      </c>
      <c r="M217" s="342">
        <f t="shared" si="411"/>
        <v>0</v>
      </c>
      <c r="N217" s="342">
        <f t="shared" si="412"/>
        <v>0</v>
      </c>
      <c r="O217" s="342">
        <f t="shared" si="413"/>
        <v>0</v>
      </c>
      <c r="P217" s="930"/>
      <c r="Q217" s="342">
        <f t="shared" si="417"/>
        <v>399.6</v>
      </c>
      <c r="R217" s="342">
        <f>'10. План 2014-2020'!F486</f>
        <v>399.6</v>
      </c>
      <c r="S217" s="342">
        <f>'10. План 2014-2020'!G486</f>
        <v>0</v>
      </c>
      <c r="T217" s="342">
        <f>'10. План 2014-2020'!H486</f>
        <v>0</v>
      </c>
      <c r="U217" s="342">
        <f>'10. План 2014-2020'!I486</f>
        <v>0</v>
      </c>
      <c r="V217" s="928"/>
      <c r="W217" s="930"/>
    </row>
    <row r="218" spans="1:23" ht="67.5" customHeight="1" x14ac:dyDescent="0.25">
      <c r="A218" s="929" t="str">
        <f>'10. План 2014-2020'!A495</f>
        <v>2.2.</v>
      </c>
      <c r="B218" s="936" t="str">
        <f>'10. План 2014-2020'!B495</f>
        <v>Задача 2.2. Создание и развитие инфраструктуры пространственных данных Мурманской области</v>
      </c>
      <c r="C218" s="934" t="s">
        <v>330</v>
      </c>
      <c r="D218" s="201" t="s">
        <v>23</v>
      </c>
      <c r="E218" s="202">
        <f>SUM(E219:E221)</f>
        <v>25053.3</v>
      </c>
      <c r="F218" s="202">
        <f>SUM(F219:F221)</f>
        <v>25053.3</v>
      </c>
      <c r="G218" s="202">
        <f>SUM(G219:G221)</f>
        <v>0</v>
      </c>
      <c r="H218" s="202">
        <f>SUM(H219:H221)</f>
        <v>0</v>
      </c>
      <c r="I218" s="202">
        <f>SUM(I219:I221)</f>
        <v>0</v>
      </c>
      <c r="J218" s="926"/>
      <c r="K218" s="202">
        <f>SUM(K219:K221)</f>
        <v>-6044.7999999999993</v>
      </c>
      <c r="L218" s="202">
        <f>SUM(L219:L221)</f>
        <v>-6044.7999999999993</v>
      </c>
      <c r="M218" s="202">
        <f>SUM(M219:M221)</f>
        <v>0</v>
      </c>
      <c r="N218" s="202">
        <f>SUM(N219:N221)</f>
        <v>0</v>
      </c>
      <c r="O218" s="202">
        <f>SUM(O219:O221)</f>
        <v>0</v>
      </c>
      <c r="P218" s="930"/>
      <c r="Q218" s="202">
        <f>SUM(Q219:Q221)</f>
        <v>19008.5</v>
      </c>
      <c r="R218" s="202">
        <f>SUM(R219:R221)</f>
        <v>19008.5</v>
      </c>
      <c r="S218" s="202">
        <f>SUM(S219:S221)</f>
        <v>0</v>
      </c>
      <c r="T218" s="202">
        <f>SUM(T219:T221)</f>
        <v>0</v>
      </c>
      <c r="U218" s="202">
        <f>SUM(U219:U221)</f>
        <v>0</v>
      </c>
      <c r="V218" s="926"/>
      <c r="W218" s="930"/>
    </row>
    <row r="219" spans="1:23" x14ac:dyDescent="0.25">
      <c r="A219" s="929"/>
      <c r="B219" s="937"/>
      <c r="C219" s="934"/>
      <c r="D219" s="201">
        <v>2016</v>
      </c>
      <c r="E219" s="202">
        <f>F219+G219+H219+I219</f>
        <v>0</v>
      </c>
      <c r="F219" s="202">
        <v>0</v>
      </c>
      <c r="G219" s="202">
        <v>0</v>
      </c>
      <c r="H219" s="202">
        <v>0</v>
      </c>
      <c r="I219" s="202">
        <v>0</v>
      </c>
      <c r="J219" s="927"/>
      <c r="K219" s="202">
        <f>L219+M219+N219+O219</f>
        <v>0</v>
      </c>
      <c r="L219" s="202">
        <f>R219-F219</f>
        <v>0</v>
      </c>
      <c r="M219" s="202">
        <f t="shared" ref="M219:M221" si="418">S219-G219</f>
        <v>0</v>
      </c>
      <c r="N219" s="202">
        <f t="shared" ref="N219:N221" si="419">T219-H219</f>
        <v>0</v>
      </c>
      <c r="O219" s="202">
        <f t="shared" ref="O219:O221" si="420">U219-I219</f>
        <v>0</v>
      </c>
      <c r="P219" s="930"/>
      <c r="Q219" s="202">
        <f>R219+S219+T219+U219</f>
        <v>0</v>
      </c>
      <c r="R219" s="202">
        <v>0</v>
      </c>
      <c r="S219" s="202">
        <f>'10. План 2014-2020'!G459</f>
        <v>0</v>
      </c>
      <c r="T219" s="202">
        <f>'10. План 2014-2020'!H459</f>
        <v>0</v>
      </c>
      <c r="U219" s="202">
        <f>'10. План 2014-2020'!I459</f>
        <v>0</v>
      </c>
      <c r="V219" s="927"/>
      <c r="W219" s="930"/>
    </row>
    <row r="220" spans="1:23" x14ac:dyDescent="0.25">
      <c r="A220" s="929"/>
      <c r="B220" s="937"/>
      <c r="C220" s="934"/>
      <c r="D220" s="201">
        <v>2017</v>
      </c>
      <c r="E220" s="202">
        <f t="shared" ref="E220:E221" si="421">F220+G220+H220+I220</f>
        <v>10261</v>
      </c>
      <c r="F220" s="202">
        <v>10261</v>
      </c>
      <c r="G220" s="202">
        <v>0</v>
      </c>
      <c r="H220" s="202">
        <v>0</v>
      </c>
      <c r="I220" s="202">
        <v>0</v>
      </c>
      <c r="J220" s="927"/>
      <c r="K220" s="202">
        <f t="shared" ref="K220:K221" si="422">L220+M220+N220+O220</f>
        <v>-513</v>
      </c>
      <c r="L220" s="202">
        <f t="shared" ref="L220:L221" si="423">R220-F220</f>
        <v>-513</v>
      </c>
      <c r="M220" s="202">
        <f t="shared" si="418"/>
        <v>0</v>
      </c>
      <c r="N220" s="202">
        <f t="shared" si="419"/>
        <v>0</v>
      </c>
      <c r="O220" s="202">
        <f t="shared" si="420"/>
        <v>0</v>
      </c>
      <c r="P220" s="930"/>
      <c r="Q220" s="202">
        <f t="shared" ref="Q220:Q221" si="424">R220+S220+T220+U220</f>
        <v>9748</v>
      </c>
      <c r="R220" s="202">
        <f>'10. План 2014-2020'!F497</f>
        <v>9748</v>
      </c>
      <c r="S220" s="202">
        <f>'10. План 2014-2020'!G497</f>
        <v>0</v>
      </c>
      <c r="T220" s="202">
        <f>'10. План 2014-2020'!H497</f>
        <v>0</v>
      </c>
      <c r="U220" s="202">
        <f>'10. План 2014-2020'!I497</f>
        <v>0</v>
      </c>
      <c r="V220" s="927"/>
      <c r="W220" s="930"/>
    </row>
    <row r="221" spans="1:23" ht="20.25" customHeight="1" x14ac:dyDescent="0.25">
      <c r="A221" s="929"/>
      <c r="B221" s="938"/>
      <c r="C221" s="934"/>
      <c r="D221" s="201">
        <v>2018</v>
      </c>
      <c r="E221" s="202">
        <f t="shared" si="421"/>
        <v>14792.3</v>
      </c>
      <c r="F221" s="202">
        <v>14792.3</v>
      </c>
      <c r="G221" s="202">
        <v>0</v>
      </c>
      <c r="H221" s="202">
        <v>0</v>
      </c>
      <c r="I221" s="202">
        <v>0</v>
      </c>
      <c r="J221" s="928"/>
      <c r="K221" s="202">
        <f t="shared" si="422"/>
        <v>-5531.7999999999993</v>
      </c>
      <c r="L221" s="202">
        <f t="shared" si="423"/>
        <v>-5531.7999999999993</v>
      </c>
      <c r="M221" s="202">
        <f t="shared" si="418"/>
        <v>0</v>
      </c>
      <c r="N221" s="202">
        <f t="shared" si="419"/>
        <v>0</v>
      </c>
      <c r="O221" s="202">
        <f t="shared" si="420"/>
        <v>0</v>
      </c>
      <c r="P221" s="930"/>
      <c r="Q221" s="202">
        <f t="shared" si="424"/>
        <v>9260.5</v>
      </c>
      <c r="R221" s="202">
        <f>'10. План 2014-2020'!F498</f>
        <v>9260.5</v>
      </c>
      <c r="S221" s="202">
        <f>'10. План 2014-2020'!G498</f>
        <v>0</v>
      </c>
      <c r="T221" s="202">
        <f>'10. План 2014-2020'!H498</f>
        <v>0</v>
      </c>
      <c r="U221" s="202">
        <f>'10. План 2014-2020'!I498</f>
        <v>0</v>
      </c>
      <c r="V221" s="928"/>
      <c r="W221" s="930"/>
    </row>
    <row r="222" spans="1:23" ht="67.5" customHeight="1" x14ac:dyDescent="0.25">
      <c r="A222" s="929" t="str">
        <f>'10. План 2014-2020'!A501</f>
        <v>2.2.1.</v>
      </c>
      <c r="B222" s="936" t="str">
        <f>'10. План 2014-2020'!B501</f>
        <v xml:space="preserve">Основное мероприятие 3. Создание и развитие  территориально-распределенной региональной инфраструктуры системы сбора, обработки, хранения и предоставления потребителям пространственных данных </v>
      </c>
      <c r="C222" s="934" t="s">
        <v>330</v>
      </c>
      <c r="D222" s="201" t="s">
        <v>23</v>
      </c>
      <c r="E222" s="202">
        <f>SUM(E223:E225)</f>
        <v>25053.3</v>
      </c>
      <c r="F222" s="202">
        <f>SUM(F223:F225)</f>
        <v>25053.3</v>
      </c>
      <c r="G222" s="202">
        <f>SUM(G223:G225)</f>
        <v>0</v>
      </c>
      <c r="H222" s="202">
        <f>SUM(H223:H225)</f>
        <v>0</v>
      </c>
      <c r="I222" s="202">
        <f>SUM(I223:I225)</f>
        <v>0</v>
      </c>
      <c r="J222" s="926"/>
      <c r="K222" s="202">
        <f>SUM(K223:K225)</f>
        <v>-6044.7999999999993</v>
      </c>
      <c r="L222" s="202">
        <f>SUM(L223:L225)</f>
        <v>-6044.7999999999993</v>
      </c>
      <c r="M222" s="202">
        <f>SUM(M223:M225)</f>
        <v>0</v>
      </c>
      <c r="N222" s="202">
        <f>SUM(N223:N225)</f>
        <v>0</v>
      </c>
      <c r="O222" s="202">
        <f>SUM(O223:O225)</f>
        <v>0</v>
      </c>
      <c r="P222" s="930"/>
      <c r="Q222" s="202">
        <f>SUM(Q223:Q225)</f>
        <v>19008.5</v>
      </c>
      <c r="R222" s="202">
        <f>SUM(R223:R225)</f>
        <v>19008.5</v>
      </c>
      <c r="S222" s="202">
        <f>SUM(S223:S225)</f>
        <v>0</v>
      </c>
      <c r="T222" s="202">
        <f>SUM(T223:T225)</f>
        <v>0</v>
      </c>
      <c r="U222" s="202">
        <f>SUM(U223:U225)</f>
        <v>0</v>
      </c>
      <c r="V222" s="926" t="str">
        <f>'10. План 2014-2020'!J501</f>
        <v>Доля муниципальных образований, покрытых сигналом высокоточного позиционирования на основе технологий ГЛОНАСС/GPS</v>
      </c>
      <c r="W222" s="930" t="s">
        <v>393</v>
      </c>
    </row>
    <row r="223" spans="1:23" x14ac:dyDescent="0.25">
      <c r="A223" s="929"/>
      <c r="B223" s="937"/>
      <c r="C223" s="934"/>
      <c r="D223" s="201">
        <v>2016</v>
      </c>
      <c r="E223" s="202">
        <f>F223+G223+H223+I223</f>
        <v>0</v>
      </c>
      <c r="F223" s="202">
        <v>0</v>
      </c>
      <c r="G223" s="202">
        <v>0</v>
      </c>
      <c r="H223" s="202">
        <v>0</v>
      </c>
      <c r="I223" s="202">
        <v>0</v>
      </c>
      <c r="J223" s="927"/>
      <c r="K223" s="202">
        <f>L223+M223+N223+O223</f>
        <v>0</v>
      </c>
      <c r="L223" s="202">
        <f>R223-F223</f>
        <v>0</v>
      </c>
      <c r="M223" s="202">
        <f t="shared" ref="M223:M225" si="425">S223-G223</f>
        <v>0</v>
      </c>
      <c r="N223" s="202">
        <f t="shared" ref="N223:N225" si="426">T223-H223</f>
        <v>0</v>
      </c>
      <c r="O223" s="202">
        <f t="shared" ref="O223:O225" si="427">U223-I223</f>
        <v>0</v>
      </c>
      <c r="P223" s="930"/>
      <c r="Q223" s="202">
        <f>R223+S223+T223+U223</f>
        <v>0</v>
      </c>
      <c r="R223" s="202">
        <v>0</v>
      </c>
      <c r="S223" s="202">
        <f>'10. План 2014-2020'!G459</f>
        <v>0</v>
      </c>
      <c r="T223" s="202">
        <f>'10. План 2014-2020'!H459</f>
        <v>0</v>
      </c>
      <c r="U223" s="202">
        <f>'10. План 2014-2020'!I459</f>
        <v>0</v>
      </c>
      <c r="V223" s="927"/>
      <c r="W223" s="930"/>
    </row>
    <row r="224" spans="1:23" x14ac:dyDescent="0.25">
      <c r="A224" s="929"/>
      <c r="B224" s="937"/>
      <c r="C224" s="934"/>
      <c r="D224" s="201">
        <v>2017</v>
      </c>
      <c r="E224" s="202">
        <f t="shared" ref="E224:E225" si="428">F224+G224+H224+I224</f>
        <v>10261</v>
      </c>
      <c r="F224" s="202">
        <v>10261</v>
      </c>
      <c r="G224" s="202">
        <v>0</v>
      </c>
      <c r="H224" s="202">
        <v>0</v>
      </c>
      <c r="I224" s="202">
        <v>0</v>
      </c>
      <c r="J224" s="927"/>
      <c r="K224" s="202">
        <f t="shared" ref="K224:K225" si="429">L224+M224+N224+O224</f>
        <v>-513</v>
      </c>
      <c r="L224" s="202">
        <f t="shared" ref="L224:L225" si="430">R224-F224</f>
        <v>-513</v>
      </c>
      <c r="M224" s="202">
        <f t="shared" si="425"/>
        <v>0</v>
      </c>
      <c r="N224" s="202">
        <f t="shared" si="426"/>
        <v>0</v>
      </c>
      <c r="O224" s="202">
        <f t="shared" si="427"/>
        <v>0</v>
      </c>
      <c r="P224" s="930"/>
      <c r="Q224" s="202">
        <f t="shared" ref="Q224:Q225" si="431">R224+S224+T224+U224</f>
        <v>9748</v>
      </c>
      <c r="R224" s="202">
        <f>'10. План 2014-2020'!F503</f>
        <v>9748</v>
      </c>
      <c r="S224" s="202">
        <f>'10. План 2014-2020'!G497</f>
        <v>0</v>
      </c>
      <c r="T224" s="202">
        <f>'10. План 2014-2020'!H497</f>
        <v>0</v>
      </c>
      <c r="U224" s="202">
        <f>'10. План 2014-2020'!I497</f>
        <v>0</v>
      </c>
      <c r="V224" s="927"/>
      <c r="W224" s="930"/>
    </row>
    <row r="225" spans="1:23" ht="20.25" customHeight="1" x14ac:dyDescent="0.25">
      <c r="A225" s="929"/>
      <c r="B225" s="938"/>
      <c r="C225" s="934"/>
      <c r="D225" s="201">
        <v>2018</v>
      </c>
      <c r="E225" s="202">
        <f t="shared" si="428"/>
        <v>14792.3</v>
      </c>
      <c r="F225" s="202">
        <v>14792.3</v>
      </c>
      <c r="G225" s="202">
        <v>0</v>
      </c>
      <c r="H225" s="202">
        <v>0</v>
      </c>
      <c r="I225" s="202">
        <v>0</v>
      </c>
      <c r="J225" s="928"/>
      <c r="K225" s="202">
        <f t="shared" si="429"/>
        <v>-5531.7999999999993</v>
      </c>
      <c r="L225" s="202">
        <f t="shared" si="430"/>
        <v>-5531.7999999999993</v>
      </c>
      <c r="M225" s="202">
        <f t="shared" si="425"/>
        <v>0</v>
      </c>
      <c r="N225" s="202">
        <f t="shared" si="426"/>
        <v>0</v>
      </c>
      <c r="O225" s="202">
        <f t="shared" si="427"/>
        <v>0</v>
      </c>
      <c r="P225" s="930"/>
      <c r="Q225" s="202">
        <f t="shared" si="431"/>
        <v>9260.5</v>
      </c>
      <c r="R225" s="202">
        <f>'10. План 2014-2020'!F504</f>
        <v>9260.5</v>
      </c>
      <c r="S225" s="202">
        <f>'10. План 2014-2020'!G498</f>
        <v>0</v>
      </c>
      <c r="T225" s="202">
        <f>'10. План 2014-2020'!H498</f>
        <v>0</v>
      </c>
      <c r="U225" s="202">
        <f>'10. План 2014-2020'!I498</f>
        <v>0</v>
      </c>
      <c r="V225" s="928"/>
      <c r="W225" s="930"/>
    </row>
    <row r="226" spans="1:23" ht="67.5" customHeight="1" x14ac:dyDescent="0.25">
      <c r="A226" s="929" t="str">
        <f>'10. План 2014-2020'!A507</f>
        <v>2.2.1.1.</v>
      </c>
      <c r="B226" s="924" t="str">
        <f>'10. План 2014-2020'!B507</f>
        <v xml:space="preserve">Создание центра управления сети геодезических базовых станций </v>
      </c>
      <c r="C226" s="934" t="s">
        <v>435</v>
      </c>
      <c r="D226" s="201" t="s">
        <v>23</v>
      </c>
      <c r="E226" s="202">
        <f>SUM(E227:E228)</f>
        <v>2566.5</v>
      </c>
      <c r="F226" s="202">
        <f>SUM(F227:F228)</f>
        <v>2566.5</v>
      </c>
      <c r="G226" s="202">
        <f>SUM(G227:G228)</f>
        <v>0</v>
      </c>
      <c r="H226" s="202">
        <f>SUM(H227:H228)</f>
        <v>0</v>
      </c>
      <c r="I226" s="202">
        <f>SUM(I227:I228)</f>
        <v>0</v>
      </c>
      <c r="J226" s="926"/>
      <c r="K226" s="202">
        <f>SUM(K227:K228)</f>
        <v>-704.5</v>
      </c>
      <c r="L226" s="202">
        <f>SUM(L227:L228)</f>
        <v>-704.5</v>
      </c>
      <c r="M226" s="202">
        <f>SUM(M227:M228)</f>
        <v>0</v>
      </c>
      <c r="N226" s="202">
        <f>SUM(N227:N228)</f>
        <v>0</v>
      </c>
      <c r="O226" s="202">
        <f>SUM(O227:O228)</f>
        <v>0</v>
      </c>
      <c r="P226" s="930"/>
      <c r="Q226" s="202">
        <f>SUM(Q227:Q228)</f>
        <v>1862</v>
      </c>
      <c r="R226" s="202">
        <f>SUM(R227:R228)</f>
        <v>1862</v>
      </c>
      <c r="S226" s="202">
        <f>SUM(S227:S228)</f>
        <v>0</v>
      </c>
      <c r="T226" s="202">
        <f>SUM(T227:T228)</f>
        <v>0</v>
      </c>
      <c r="U226" s="202">
        <f>SUM(U227:U228)</f>
        <v>0</v>
      </c>
      <c r="V226" s="926" t="str">
        <f>'10. План 2014-2020'!J507</f>
        <v>приобретение неисключительных прав на программное обеспечение, необходимого для обеспечения функционирования центр управления сетью геодезических базовых станций</v>
      </c>
      <c r="W226" s="930" t="s">
        <v>473</v>
      </c>
    </row>
    <row r="227" spans="1:23" x14ac:dyDescent="0.25">
      <c r="A227" s="929"/>
      <c r="B227" s="925"/>
      <c r="C227" s="934"/>
      <c r="D227" s="201">
        <v>2017</v>
      </c>
      <c r="E227" s="202">
        <f t="shared" ref="E227:E228" si="432">F227+G227+H227+I227</f>
        <v>1005.2</v>
      </c>
      <c r="F227" s="202">
        <v>1005.2</v>
      </c>
      <c r="G227" s="202">
        <v>0</v>
      </c>
      <c r="H227" s="202">
        <v>0</v>
      </c>
      <c r="I227" s="202">
        <v>0</v>
      </c>
      <c r="J227" s="927"/>
      <c r="K227" s="202">
        <f t="shared" ref="K227:K228" si="433">L227+M227+N227+O227</f>
        <v>-50.300000000000068</v>
      </c>
      <c r="L227" s="202">
        <f t="shared" ref="L227:L228" si="434">R227-F227</f>
        <v>-50.300000000000068</v>
      </c>
      <c r="M227" s="202">
        <f t="shared" ref="M227:M228" si="435">S227-G227</f>
        <v>0</v>
      </c>
      <c r="N227" s="202">
        <f t="shared" ref="N227:N228" si="436">T227-H227</f>
        <v>0</v>
      </c>
      <c r="O227" s="202">
        <f t="shared" ref="O227:O228" si="437">U227-I227</f>
        <v>0</v>
      </c>
      <c r="P227" s="930"/>
      <c r="Q227" s="202">
        <f t="shared" ref="Q227:Q228" si="438">R227+S227+T227+U227</f>
        <v>954.9</v>
      </c>
      <c r="R227" s="202">
        <f>'10. План 2014-2020'!F509</f>
        <v>954.9</v>
      </c>
      <c r="S227" s="202">
        <f>'10. План 2014-2020'!G501</f>
        <v>0</v>
      </c>
      <c r="T227" s="202">
        <f>'10. План 2014-2020'!H501</f>
        <v>0</v>
      </c>
      <c r="U227" s="202">
        <f>'10. План 2014-2020'!I501</f>
        <v>0</v>
      </c>
      <c r="V227" s="927"/>
      <c r="W227" s="930"/>
    </row>
    <row r="228" spans="1:23" ht="20.25" customHeight="1" x14ac:dyDescent="0.25">
      <c r="A228" s="929"/>
      <c r="B228" s="935"/>
      <c r="C228" s="934"/>
      <c r="D228" s="201">
        <v>2018</v>
      </c>
      <c r="E228" s="202">
        <f t="shared" si="432"/>
        <v>1561.3</v>
      </c>
      <c r="F228" s="202">
        <v>1561.3</v>
      </c>
      <c r="G228" s="202">
        <v>0</v>
      </c>
      <c r="H228" s="202">
        <v>0</v>
      </c>
      <c r="I228" s="202">
        <v>0</v>
      </c>
      <c r="J228" s="928"/>
      <c r="K228" s="202">
        <f t="shared" si="433"/>
        <v>-654.19999999999993</v>
      </c>
      <c r="L228" s="202">
        <f t="shared" si="434"/>
        <v>-654.19999999999993</v>
      </c>
      <c r="M228" s="202">
        <f t="shared" si="435"/>
        <v>0</v>
      </c>
      <c r="N228" s="202">
        <f t="shared" si="436"/>
        <v>0</v>
      </c>
      <c r="O228" s="202">
        <f t="shared" si="437"/>
        <v>0</v>
      </c>
      <c r="P228" s="930"/>
      <c r="Q228" s="202">
        <f t="shared" si="438"/>
        <v>907.1</v>
      </c>
      <c r="R228" s="202">
        <f>'10. План 2014-2020'!F510</f>
        <v>907.1</v>
      </c>
      <c r="S228" s="202">
        <f>'10. План 2014-2020'!G502</f>
        <v>0</v>
      </c>
      <c r="T228" s="202">
        <f>'10. План 2014-2020'!H502</f>
        <v>0</v>
      </c>
      <c r="U228" s="202">
        <f>'10. План 2014-2020'!I502</f>
        <v>0</v>
      </c>
      <c r="V228" s="928"/>
      <c r="W228" s="930"/>
    </row>
    <row r="229" spans="1:23" ht="67.5" customHeight="1" x14ac:dyDescent="0.25">
      <c r="A229" s="929" t="str">
        <f>'10. План 2014-2020'!A511</f>
        <v>2.2.1.2.</v>
      </c>
      <c r="B229" s="924" t="str">
        <f>'10. План 2014-2020'!B511</f>
        <v>Создание и развитие сети геодезических базовых станций для повышения точности определения координат</v>
      </c>
      <c r="C229" s="934" t="s">
        <v>435</v>
      </c>
      <c r="D229" s="201" t="s">
        <v>23</v>
      </c>
      <c r="E229" s="202">
        <f>SUM(E230:E231)</f>
        <v>18161</v>
      </c>
      <c r="F229" s="202">
        <f>SUM(F230:F231)</f>
        <v>18161</v>
      </c>
      <c r="G229" s="202">
        <f>SUM(G230:G231)</f>
        <v>0</v>
      </c>
      <c r="H229" s="202">
        <f>SUM(H230:H231)</f>
        <v>0</v>
      </c>
      <c r="I229" s="202">
        <f>SUM(I230:I231)</f>
        <v>0</v>
      </c>
      <c r="J229" s="926"/>
      <c r="K229" s="202">
        <f>SUM(K230:K231)</f>
        <v>-4293.2</v>
      </c>
      <c r="L229" s="202">
        <f>SUM(L230:L231)</f>
        <v>-4293.2</v>
      </c>
      <c r="M229" s="202">
        <f>SUM(M230:M231)</f>
        <v>0</v>
      </c>
      <c r="N229" s="202">
        <f>SUM(N230:N231)</f>
        <v>0</v>
      </c>
      <c r="O229" s="202">
        <f>SUM(O230:O231)</f>
        <v>0</v>
      </c>
      <c r="P229" s="930"/>
      <c r="Q229" s="202">
        <f>SUM(Q230:Q231)</f>
        <v>13867.8</v>
      </c>
      <c r="R229" s="202">
        <f>SUM(R230:R231)</f>
        <v>13867.8</v>
      </c>
      <c r="S229" s="202">
        <f>SUM(S230:S231)</f>
        <v>0</v>
      </c>
      <c r="T229" s="202">
        <f>SUM(T230:T231)</f>
        <v>0</v>
      </c>
      <c r="U229" s="202">
        <f>SUM(U230:U231)</f>
        <v>0</v>
      </c>
      <c r="V229" s="926" t="str">
        <f>'10. План 2014-2020'!J511</f>
        <v>обслуживание эксплуатируемых, а также поставка оборудования, монтаж и пуско-наладка новых геодезических базовых станций на территории Мурманской области</v>
      </c>
      <c r="W229" s="930" t="s">
        <v>473</v>
      </c>
    </row>
    <row r="230" spans="1:23" x14ac:dyDescent="0.25">
      <c r="A230" s="929"/>
      <c r="B230" s="925"/>
      <c r="C230" s="934"/>
      <c r="D230" s="201">
        <v>2017</v>
      </c>
      <c r="E230" s="202">
        <f t="shared" ref="E230:E231" si="439">F230+G230+H230+I230</f>
        <v>7486</v>
      </c>
      <c r="F230" s="202">
        <v>7486</v>
      </c>
      <c r="G230" s="202">
        <v>0</v>
      </c>
      <c r="H230" s="202">
        <v>0</v>
      </c>
      <c r="I230" s="202">
        <v>0</v>
      </c>
      <c r="J230" s="927"/>
      <c r="K230" s="202">
        <f t="shared" ref="K230:K231" si="440">L230+M230+N230+O230</f>
        <v>-374.30000000000018</v>
      </c>
      <c r="L230" s="202">
        <f t="shared" ref="L230:L231" si="441">R230-F230</f>
        <v>-374.30000000000018</v>
      </c>
      <c r="M230" s="202">
        <f t="shared" ref="M230:M231" si="442">S230-G230</f>
        <v>0</v>
      </c>
      <c r="N230" s="202">
        <f t="shared" ref="N230:N231" si="443">T230-H230</f>
        <v>0</v>
      </c>
      <c r="O230" s="202">
        <f t="shared" ref="O230:O231" si="444">U230-I230</f>
        <v>0</v>
      </c>
      <c r="P230" s="930"/>
      <c r="Q230" s="202">
        <f t="shared" ref="Q230:Q231" si="445">R230+S230+T230+U230</f>
        <v>7111.7</v>
      </c>
      <c r="R230" s="202">
        <f>'10. План 2014-2020'!F512</f>
        <v>7111.7</v>
      </c>
      <c r="S230" s="202">
        <f>'10. План 2014-2020'!G501</f>
        <v>0</v>
      </c>
      <c r="T230" s="202">
        <f>'10. План 2014-2020'!H501</f>
        <v>0</v>
      </c>
      <c r="U230" s="202">
        <f>'10. План 2014-2020'!I501</f>
        <v>0</v>
      </c>
      <c r="V230" s="927"/>
      <c r="W230" s="930"/>
    </row>
    <row r="231" spans="1:23" ht="20.25" customHeight="1" x14ac:dyDescent="0.25">
      <c r="A231" s="929"/>
      <c r="B231" s="935"/>
      <c r="C231" s="934"/>
      <c r="D231" s="201">
        <v>2018</v>
      </c>
      <c r="E231" s="202">
        <f t="shared" si="439"/>
        <v>10675</v>
      </c>
      <c r="F231" s="202">
        <v>10675</v>
      </c>
      <c r="G231" s="202">
        <v>0</v>
      </c>
      <c r="H231" s="202">
        <v>0</v>
      </c>
      <c r="I231" s="202">
        <v>0</v>
      </c>
      <c r="J231" s="928"/>
      <c r="K231" s="202">
        <f t="shared" si="440"/>
        <v>-3918.8999999999996</v>
      </c>
      <c r="L231" s="202">
        <f t="shared" si="441"/>
        <v>-3918.8999999999996</v>
      </c>
      <c r="M231" s="202">
        <f t="shared" si="442"/>
        <v>0</v>
      </c>
      <c r="N231" s="202">
        <f t="shared" si="443"/>
        <v>0</v>
      </c>
      <c r="O231" s="202">
        <f t="shared" si="444"/>
        <v>0</v>
      </c>
      <c r="P231" s="930"/>
      <c r="Q231" s="202">
        <f t="shared" si="445"/>
        <v>6756.1</v>
      </c>
      <c r="R231" s="202">
        <f>'10. План 2014-2020'!F513</f>
        <v>6756.1</v>
      </c>
      <c r="S231" s="202">
        <f>'10. План 2014-2020'!G502</f>
        <v>0</v>
      </c>
      <c r="T231" s="202">
        <f>'10. План 2014-2020'!H502</f>
        <v>0</v>
      </c>
      <c r="U231" s="202">
        <f>'10. План 2014-2020'!I502</f>
        <v>0</v>
      </c>
      <c r="V231" s="928"/>
      <c r="W231" s="930"/>
    </row>
    <row r="232" spans="1:23" ht="67.5" customHeight="1" x14ac:dyDescent="0.25">
      <c r="A232" s="929" t="str">
        <f>'10. План 2014-2020'!A516</f>
        <v>2.2.1.3.</v>
      </c>
      <c r="B232" s="924" t="str">
        <f>'10. План 2014-2020'!B516</f>
        <v>Организация и поддержка каналов передачи данных для обеспечения функционирования и использования данных сети базовых станций</v>
      </c>
      <c r="C232" s="934" t="s">
        <v>435</v>
      </c>
      <c r="D232" s="201" t="s">
        <v>23</v>
      </c>
      <c r="E232" s="202">
        <f>SUM(E233:E234)</f>
        <v>455.8</v>
      </c>
      <c r="F232" s="202">
        <f>SUM(F233:F234)</f>
        <v>455.8</v>
      </c>
      <c r="G232" s="202">
        <f>SUM(G233:G234)</f>
        <v>0</v>
      </c>
      <c r="H232" s="202">
        <f>SUM(H233:H234)</f>
        <v>0</v>
      </c>
      <c r="I232" s="202">
        <f>SUM(I233:I234)</f>
        <v>0</v>
      </c>
      <c r="J232" s="926"/>
      <c r="K232" s="202">
        <f>SUM(K233:K234)</f>
        <v>-178.20000000000002</v>
      </c>
      <c r="L232" s="202">
        <f>SUM(L233:L234)</f>
        <v>-178.20000000000002</v>
      </c>
      <c r="M232" s="202">
        <f>SUM(M233:M234)</f>
        <v>0</v>
      </c>
      <c r="N232" s="202">
        <f>SUM(N233:N234)</f>
        <v>0</v>
      </c>
      <c r="O232" s="202">
        <f>SUM(O233:O234)</f>
        <v>0</v>
      </c>
      <c r="P232" s="930"/>
      <c r="Q232" s="202">
        <f>SUM(Q233:Q234)</f>
        <v>277.60000000000002</v>
      </c>
      <c r="R232" s="202">
        <f>SUM(R233:R234)</f>
        <v>277.60000000000002</v>
      </c>
      <c r="S232" s="202">
        <f>SUM(S233:S234)</f>
        <v>0</v>
      </c>
      <c r="T232" s="202">
        <f>SUM(T233:T234)</f>
        <v>0</v>
      </c>
      <c r="U232" s="202">
        <f>SUM(U233:U234)</f>
        <v>0</v>
      </c>
      <c r="V232" s="926" t="str">
        <f>'10. План 2014-2020'!J516</f>
        <v>ежегодное обеспечение функционирования цифровых каналов передачи данных, обеспечивающих обмен информацией между центром управления сетью и непосредственно геодезическими базовыми станциями</v>
      </c>
      <c r="W232" s="930" t="s">
        <v>473</v>
      </c>
    </row>
    <row r="233" spans="1:23" x14ac:dyDescent="0.25">
      <c r="A233" s="929"/>
      <c r="B233" s="925"/>
      <c r="C233" s="934"/>
      <c r="D233" s="201">
        <v>2017</v>
      </c>
      <c r="E233" s="202">
        <f t="shared" ref="E233:E234" si="446">F233+G233+H233+I233</f>
        <v>149.80000000000001</v>
      </c>
      <c r="F233" s="202">
        <v>149.80000000000001</v>
      </c>
      <c r="G233" s="202">
        <v>0</v>
      </c>
      <c r="H233" s="202">
        <v>0</v>
      </c>
      <c r="I233" s="202">
        <v>0</v>
      </c>
      <c r="J233" s="927"/>
      <c r="K233" s="202">
        <f t="shared" ref="K233:K234" si="447">L233+M233+N233+O233</f>
        <v>-7.4000000000000057</v>
      </c>
      <c r="L233" s="202">
        <f t="shared" ref="L233:L234" si="448">R233-F233</f>
        <v>-7.4000000000000057</v>
      </c>
      <c r="M233" s="202">
        <f t="shared" ref="M233:M234" si="449">S233-G233</f>
        <v>0</v>
      </c>
      <c r="N233" s="202">
        <f t="shared" ref="N233:N234" si="450">T233-H233</f>
        <v>0</v>
      </c>
      <c r="O233" s="202">
        <f t="shared" ref="O233:O234" si="451">U233-I233</f>
        <v>0</v>
      </c>
      <c r="P233" s="930"/>
      <c r="Q233" s="202">
        <f t="shared" ref="Q233:Q234" si="452">R233+S233+T233+U233</f>
        <v>142.4</v>
      </c>
      <c r="R233" s="202">
        <f>'10. План 2014-2020'!F517</f>
        <v>142.4</v>
      </c>
      <c r="S233" s="202">
        <f>'10. План 2014-2020'!G497</f>
        <v>0</v>
      </c>
      <c r="T233" s="202">
        <f>'10. План 2014-2020'!H497</f>
        <v>0</v>
      </c>
      <c r="U233" s="202">
        <f>'10. План 2014-2020'!I497</f>
        <v>0</v>
      </c>
      <c r="V233" s="927"/>
      <c r="W233" s="930"/>
    </row>
    <row r="234" spans="1:23" ht="20.25" customHeight="1" x14ac:dyDescent="0.25">
      <c r="A234" s="929"/>
      <c r="B234" s="935"/>
      <c r="C234" s="934"/>
      <c r="D234" s="201">
        <v>2018</v>
      </c>
      <c r="E234" s="202">
        <f t="shared" si="446"/>
        <v>306</v>
      </c>
      <c r="F234" s="202">
        <v>306</v>
      </c>
      <c r="G234" s="202">
        <v>0</v>
      </c>
      <c r="H234" s="202">
        <v>0</v>
      </c>
      <c r="I234" s="202">
        <v>0</v>
      </c>
      <c r="J234" s="928"/>
      <c r="K234" s="202">
        <f t="shared" si="447"/>
        <v>-170.8</v>
      </c>
      <c r="L234" s="202">
        <f t="shared" si="448"/>
        <v>-170.8</v>
      </c>
      <c r="M234" s="202">
        <f t="shared" si="449"/>
        <v>0</v>
      </c>
      <c r="N234" s="202">
        <f t="shared" si="450"/>
        <v>0</v>
      </c>
      <c r="O234" s="202">
        <f t="shared" si="451"/>
        <v>0</v>
      </c>
      <c r="P234" s="930"/>
      <c r="Q234" s="202">
        <f t="shared" si="452"/>
        <v>135.19999999999999</v>
      </c>
      <c r="R234" s="202">
        <f>'10. План 2014-2020'!F518</f>
        <v>135.19999999999999</v>
      </c>
      <c r="S234" s="202">
        <f>'10. План 2014-2020'!G498</f>
        <v>0</v>
      </c>
      <c r="T234" s="202">
        <f>'10. План 2014-2020'!H498</f>
        <v>0</v>
      </c>
      <c r="U234" s="202">
        <f>'10. План 2014-2020'!I498</f>
        <v>0</v>
      </c>
      <c r="V234" s="928"/>
      <c r="W234" s="930"/>
    </row>
    <row r="235" spans="1:23" ht="67.5" customHeight="1" x14ac:dyDescent="0.25">
      <c r="A235" s="929" t="str">
        <f>'10. План 2014-2020'!A521</f>
        <v>2.2.1.4.</v>
      </c>
      <c r="B235" s="924" t="str">
        <f>'10. План 2014-2020'!B521</f>
        <v>Работы по привязке сети базовых станций к государственной системе координат</v>
      </c>
      <c r="C235" s="934" t="s">
        <v>435</v>
      </c>
      <c r="D235" s="201" t="s">
        <v>23</v>
      </c>
      <c r="E235" s="202">
        <f>SUM(E236:E237)</f>
        <v>3870</v>
      </c>
      <c r="F235" s="202">
        <f>SUM(F236:F237)</f>
        <v>3870</v>
      </c>
      <c r="G235" s="202">
        <f>SUM(G236:G237)</f>
        <v>0</v>
      </c>
      <c r="H235" s="202">
        <f>SUM(H236:H237)</f>
        <v>0</v>
      </c>
      <c r="I235" s="202">
        <f>SUM(I236:I237)</f>
        <v>0</v>
      </c>
      <c r="J235" s="926"/>
      <c r="K235" s="202">
        <f>SUM(K236:K237)</f>
        <v>-868.90000000000009</v>
      </c>
      <c r="L235" s="202">
        <f>SUM(L236:L237)</f>
        <v>-868.90000000000009</v>
      </c>
      <c r="M235" s="202">
        <f>SUM(M236:M237)</f>
        <v>0</v>
      </c>
      <c r="N235" s="202">
        <f>SUM(N236:N237)</f>
        <v>0</v>
      </c>
      <c r="O235" s="202">
        <f>SUM(O236:O237)</f>
        <v>0</v>
      </c>
      <c r="P235" s="930"/>
      <c r="Q235" s="202">
        <f>SUM(Q236:Q237)</f>
        <v>3001.1</v>
      </c>
      <c r="R235" s="202">
        <f>SUM(R236:R237)</f>
        <v>3001.1</v>
      </c>
      <c r="S235" s="202">
        <f>SUM(S236:S237)</f>
        <v>0</v>
      </c>
      <c r="T235" s="202">
        <f>SUM(T236:T237)</f>
        <v>0</v>
      </c>
      <c r="U235" s="202">
        <f>SUM(U236:U237)</f>
        <v>0</v>
      </c>
      <c r="V235" s="926" t="str">
        <f>'10. План 2014-2020'!J521</f>
        <v>создание условий для проведения высокоточных геодезических и картографических работ, наполнение базы пространственных данных</v>
      </c>
      <c r="W235" s="930" t="s">
        <v>473</v>
      </c>
    </row>
    <row r="236" spans="1:23" x14ac:dyDescent="0.25">
      <c r="A236" s="929"/>
      <c r="B236" s="925"/>
      <c r="C236" s="934"/>
      <c r="D236" s="201">
        <v>2017</v>
      </c>
      <c r="E236" s="202">
        <f t="shared" ref="E236:E237" si="453">F236+G236+H236+I236</f>
        <v>1620</v>
      </c>
      <c r="F236" s="202">
        <v>1620</v>
      </c>
      <c r="G236" s="202">
        <v>0</v>
      </c>
      <c r="H236" s="202">
        <v>0</v>
      </c>
      <c r="I236" s="202">
        <v>0</v>
      </c>
      <c r="J236" s="927"/>
      <c r="K236" s="202">
        <f t="shared" ref="K236:K237" si="454">L236+M236+N236+O236</f>
        <v>-81</v>
      </c>
      <c r="L236" s="202">
        <f t="shared" ref="L236:L237" si="455">R236-F236</f>
        <v>-81</v>
      </c>
      <c r="M236" s="202">
        <f t="shared" ref="M236:M237" si="456">S236-G236</f>
        <v>0</v>
      </c>
      <c r="N236" s="202">
        <f t="shared" ref="N236:N237" si="457">T236-H236</f>
        <v>0</v>
      </c>
      <c r="O236" s="202">
        <f t="shared" ref="O236:O237" si="458">U236-I236</f>
        <v>0</v>
      </c>
      <c r="P236" s="930"/>
      <c r="Q236" s="202">
        <f t="shared" ref="Q236:Q237" si="459">R236+S236+T236+U236</f>
        <v>1539</v>
      </c>
      <c r="R236" s="202">
        <f>'10. План 2014-2020'!F522</f>
        <v>1539</v>
      </c>
      <c r="S236" s="202">
        <f>'10. План 2014-2020'!G501</f>
        <v>0</v>
      </c>
      <c r="T236" s="202">
        <f>'10. План 2014-2020'!H501</f>
        <v>0</v>
      </c>
      <c r="U236" s="202">
        <f>'10. План 2014-2020'!I501</f>
        <v>0</v>
      </c>
      <c r="V236" s="927"/>
      <c r="W236" s="930"/>
    </row>
    <row r="237" spans="1:23" ht="20.25" customHeight="1" x14ac:dyDescent="0.25">
      <c r="A237" s="929"/>
      <c r="B237" s="935"/>
      <c r="C237" s="934"/>
      <c r="D237" s="201">
        <v>2018</v>
      </c>
      <c r="E237" s="202">
        <f t="shared" si="453"/>
        <v>2250</v>
      </c>
      <c r="F237" s="202">
        <v>2250</v>
      </c>
      <c r="G237" s="202">
        <v>0</v>
      </c>
      <c r="H237" s="202">
        <v>0</v>
      </c>
      <c r="I237" s="202">
        <v>0</v>
      </c>
      <c r="J237" s="928"/>
      <c r="K237" s="202">
        <f t="shared" si="454"/>
        <v>-787.90000000000009</v>
      </c>
      <c r="L237" s="202">
        <f t="shared" si="455"/>
        <v>-787.90000000000009</v>
      </c>
      <c r="M237" s="202">
        <f t="shared" si="456"/>
        <v>0</v>
      </c>
      <c r="N237" s="202">
        <f t="shared" si="457"/>
        <v>0</v>
      </c>
      <c r="O237" s="202">
        <f t="shared" si="458"/>
        <v>0</v>
      </c>
      <c r="P237" s="930"/>
      <c r="Q237" s="202">
        <f t="shared" si="459"/>
        <v>1462.1</v>
      </c>
      <c r="R237" s="202">
        <f>'10. План 2014-2020'!F523</f>
        <v>1462.1</v>
      </c>
      <c r="S237" s="202">
        <f>'10. План 2014-2020'!G502</f>
        <v>0</v>
      </c>
      <c r="T237" s="202">
        <f>'10. План 2014-2020'!H502</f>
        <v>0</v>
      </c>
      <c r="U237" s="202">
        <f>'10. План 2014-2020'!I502</f>
        <v>0</v>
      </c>
      <c r="V237" s="928"/>
      <c r="W237" s="930"/>
    </row>
    <row r="239" spans="1:23" ht="15.75" x14ac:dyDescent="0.25">
      <c r="A239" s="55" t="s">
        <v>323</v>
      </c>
      <c r="B239" s="156"/>
      <c r="C239" s="156"/>
      <c r="D239" s="156"/>
      <c r="E239" s="156"/>
      <c r="F239" s="156"/>
      <c r="G239" s="156"/>
      <c r="H239" s="156"/>
      <c r="I239" s="156"/>
      <c r="J239" s="156"/>
      <c r="K239" s="156"/>
      <c r="L239" s="156"/>
      <c r="M239" s="156"/>
      <c r="N239" s="156"/>
      <c r="O239" s="156"/>
      <c r="P239" s="156"/>
      <c r="Q239" s="156"/>
      <c r="R239" s="156"/>
      <c r="S239" s="157"/>
      <c r="T239" s="157"/>
      <c r="U239" s="157"/>
      <c r="V239" s="157"/>
      <c r="W239" s="156"/>
    </row>
    <row r="240" spans="1:23" ht="18.75" customHeight="1" x14ac:dyDescent="0.25">
      <c r="A240" s="156" t="s">
        <v>324</v>
      </c>
      <c r="B240" s="156"/>
      <c r="C240" s="156"/>
      <c r="D240" s="157"/>
      <c r="E240" s="157"/>
      <c r="F240" s="157"/>
      <c r="G240" s="157"/>
      <c r="H240" s="157"/>
      <c r="I240" s="157"/>
      <c r="J240" s="157"/>
      <c r="K240" s="157"/>
      <c r="L240" s="157"/>
      <c r="M240" s="157"/>
      <c r="N240" s="157"/>
      <c r="O240" s="157"/>
      <c r="P240" s="157"/>
      <c r="Q240" s="157"/>
      <c r="R240" s="157"/>
      <c r="S240" s="157"/>
      <c r="T240" s="157"/>
      <c r="U240" s="157"/>
      <c r="V240" s="157"/>
      <c r="W240" s="156"/>
    </row>
    <row r="241" spans="1:23" ht="108" customHeight="1" x14ac:dyDescent="0.25">
      <c r="A241" s="526" t="s">
        <v>325</v>
      </c>
      <c r="B241" s="950"/>
      <c r="C241" s="950"/>
      <c r="D241" s="950"/>
      <c r="E241" s="950"/>
      <c r="F241" s="950"/>
      <c r="G241" s="950"/>
      <c r="H241" s="950"/>
      <c r="I241" s="950"/>
      <c r="J241" s="950"/>
    </row>
    <row r="242" spans="1:23" ht="15.75" x14ac:dyDescent="0.25">
      <c r="A242" s="952" t="s">
        <v>326</v>
      </c>
      <c r="B242" s="952"/>
      <c r="C242" s="952"/>
      <c r="D242" s="952"/>
      <c r="E242" s="952"/>
      <c r="F242" s="952"/>
      <c r="G242" s="952"/>
      <c r="H242" s="952"/>
      <c r="I242" s="952"/>
      <c r="J242" s="952"/>
      <c r="K242" s="157"/>
      <c r="L242" s="157"/>
      <c r="M242" s="157"/>
      <c r="N242" s="157"/>
      <c r="O242" s="157"/>
      <c r="P242" s="157"/>
      <c r="Q242" s="157"/>
      <c r="R242" s="157"/>
      <c r="S242" s="157"/>
      <c r="T242" s="157"/>
      <c r="U242" s="157"/>
      <c r="V242" s="157"/>
      <c r="W242" s="156"/>
    </row>
    <row r="243" spans="1:23" ht="15.75" x14ac:dyDescent="0.25">
      <c r="A243" s="156" t="s">
        <v>327</v>
      </c>
      <c r="B243" s="156"/>
      <c r="C243" s="158"/>
      <c r="D243" s="159"/>
      <c r="E243" s="159"/>
      <c r="F243" s="158"/>
      <c r="G243" s="157"/>
      <c r="H243" s="157"/>
      <c r="I243" s="157"/>
      <c r="J243" s="157"/>
      <c r="K243" s="157"/>
      <c r="L243" s="157"/>
      <c r="M243" s="157"/>
      <c r="N243" s="157"/>
      <c r="O243" s="157"/>
      <c r="P243" s="157"/>
      <c r="Q243" s="157"/>
      <c r="R243" s="157"/>
      <c r="S243" s="157"/>
      <c r="T243" s="157"/>
      <c r="U243" s="157"/>
      <c r="V243" s="157"/>
      <c r="W243" s="156"/>
    </row>
  </sheetData>
  <mergeCells count="423">
    <mergeCell ref="A2:W2"/>
    <mergeCell ref="A4:A5"/>
    <mergeCell ref="B4:B5"/>
    <mergeCell ref="C4:C5"/>
    <mergeCell ref="D4:J4"/>
    <mergeCell ref="K4:O4"/>
    <mergeCell ref="P4:V4"/>
    <mergeCell ref="W4:W5"/>
    <mergeCell ref="A7:A10"/>
    <mergeCell ref="B7:B10"/>
    <mergeCell ref="C7:C10"/>
    <mergeCell ref="J7:J10"/>
    <mergeCell ref="P7:P10"/>
    <mergeCell ref="V7:V10"/>
    <mergeCell ref="W7:W10"/>
    <mergeCell ref="W27:W30"/>
    <mergeCell ref="J43:J46"/>
    <mergeCell ref="P43:P46"/>
    <mergeCell ref="V43:V46"/>
    <mergeCell ref="W43:W46"/>
    <mergeCell ref="A43:A46"/>
    <mergeCell ref="B43:B46"/>
    <mergeCell ref="C43:C46"/>
    <mergeCell ref="W39:W42"/>
    <mergeCell ref="A39:A42"/>
    <mergeCell ref="C39:C42"/>
    <mergeCell ref="V39:V42"/>
    <mergeCell ref="V31:V34"/>
    <mergeCell ref="W31:W34"/>
    <mergeCell ref="B35:B38"/>
    <mergeCell ref="C35:C38"/>
    <mergeCell ref="J35:J38"/>
    <mergeCell ref="J39:J42"/>
    <mergeCell ref="P35:P38"/>
    <mergeCell ref="B39:B42"/>
    <mergeCell ref="A31:A34"/>
    <mergeCell ref="B31:B34"/>
    <mergeCell ref="C31:C34"/>
    <mergeCell ref="J31:J34"/>
    <mergeCell ref="A11:A14"/>
    <mergeCell ref="B11:B14"/>
    <mergeCell ref="C11:C14"/>
    <mergeCell ref="J11:J14"/>
    <mergeCell ref="P11:P14"/>
    <mergeCell ref="V11:V14"/>
    <mergeCell ref="W11:W14"/>
    <mergeCell ref="A35:A38"/>
    <mergeCell ref="W15:W18"/>
    <mergeCell ref="W19:W22"/>
    <mergeCell ref="B19:B22"/>
    <mergeCell ref="C19:C22"/>
    <mergeCell ref="V27:V30"/>
    <mergeCell ref="V35:V38"/>
    <mergeCell ref="W35:W38"/>
    <mergeCell ref="A23:A26"/>
    <mergeCell ref="B23:B26"/>
    <mergeCell ref="C23:C26"/>
    <mergeCell ref="J23:J26"/>
    <mergeCell ref="P23:P26"/>
    <mergeCell ref="V23:V26"/>
    <mergeCell ref="W23:W26"/>
    <mergeCell ref="A27:A30"/>
    <mergeCell ref="B27:B30"/>
    <mergeCell ref="A242:J242"/>
    <mergeCell ref="A55:A58"/>
    <mergeCell ref="B55:B58"/>
    <mergeCell ref="C55:C58"/>
    <mergeCell ref="J55:J58"/>
    <mergeCell ref="B161:B164"/>
    <mergeCell ref="C161:C164"/>
    <mergeCell ref="J161:J164"/>
    <mergeCell ref="J83:J86"/>
    <mergeCell ref="B87:B90"/>
    <mergeCell ref="C87:C90"/>
    <mergeCell ref="B157:B160"/>
    <mergeCell ref="C157:C160"/>
    <mergeCell ref="J157:J160"/>
    <mergeCell ref="A186:A189"/>
    <mergeCell ref="B186:B189"/>
    <mergeCell ref="C186:C189"/>
    <mergeCell ref="J186:J189"/>
    <mergeCell ref="A178:A181"/>
    <mergeCell ref="A87:A90"/>
    <mergeCell ref="A71:A74"/>
    <mergeCell ref="B71:B74"/>
    <mergeCell ref="A83:A86"/>
    <mergeCell ref="C71:C74"/>
    <mergeCell ref="P31:P34"/>
    <mergeCell ref="V19:V22"/>
    <mergeCell ref="A19:A22"/>
    <mergeCell ref="C27:C30"/>
    <mergeCell ref="A241:J241"/>
    <mergeCell ref="A47:A50"/>
    <mergeCell ref="B47:B50"/>
    <mergeCell ref="V47:V50"/>
    <mergeCell ref="C47:C50"/>
    <mergeCell ref="J47:J50"/>
    <mergeCell ref="P47:P50"/>
    <mergeCell ref="P161:P164"/>
    <mergeCell ref="A51:A54"/>
    <mergeCell ref="B51:B54"/>
    <mergeCell ref="C51:C54"/>
    <mergeCell ref="J51:J54"/>
    <mergeCell ref="A59:A62"/>
    <mergeCell ref="B59:B62"/>
    <mergeCell ref="C59:C62"/>
    <mergeCell ref="J59:J62"/>
    <mergeCell ref="A91:A94"/>
    <mergeCell ref="B91:B94"/>
    <mergeCell ref="C91:C94"/>
    <mergeCell ref="J91:J94"/>
    <mergeCell ref="V15:V18"/>
    <mergeCell ref="J27:J30"/>
    <mergeCell ref="P27:P30"/>
    <mergeCell ref="A15:A18"/>
    <mergeCell ref="B15:B18"/>
    <mergeCell ref="C15:C18"/>
    <mergeCell ref="J15:J18"/>
    <mergeCell ref="P15:P18"/>
    <mergeCell ref="J19:J22"/>
    <mergeCell ref="P19:P22"/>
    <mergeCell ref="C145:C148"/>
    <mergeCell ref="J145:J148"/>
    <mergeCell ref="P145:P148"/>
    <mergeCell ref="C149:C152"/>
    <mergeCell ref="J149:J152"/>
    <mergeCell ref="P149:P152"/>
    <mergeCell ref="V149:V152"/>
    <mergeCell ref="W149:W152"/>
    <mergeCell ref="A149:A152"/>
    <mergeCell ref="B149:B152"/>
    <mergeCell ref="A63:A66"/>
    <mergeCell ref="B63:B66"/>
    <mergeCell ref="C63:C66"/>
    <mergeCell ref="J63:J66"/>
    <mergeCell ref="B174:B177"/>
    <mergeCell ref="C170:C173"/>
    <mergeCell ref="J170:J173"/>
    <mergeCell ref="A123:A126"/>
    <mergeCell ref="A95:A98"/>
    <mergeCell ref="B95:B98"/>
    <mergeCell ref="C95:C98"/>
    <mergeCell ref="A103:A106"/>
    <mergeCell ref="B103:B106"/>
    <mergeCell ref="C103:C106"/>
    <mergeCell ref="J111:J114"/>
    <mergeCell ref="B123:B126"/>
    <mergeCell ref="C123:C126"/>
    <mergeCell ref="A79:A82"/>
    <mergeCell ref="B79:B82"/>
    <mergeCell ref="C79:C82"/>
    <mergeCell ref="J79:J82"/>
    <mergeCell ref="A153:A156"/>
    <mergeCell ref="A157:A160"/>
    <mergeCell ref="A161:A164"/>
    <mergeCell ref="P170:P173"/>
    <mergeCell ref="V170:V173"/>
    <mergeCell ref="P186:P189"/>
    <mergeCell ref="V186:V189"/>
    <mergeCell ref="W186:W189"/>
    <mergeCell ref="A182:A185"/>
    <mergeCell ref="B182:B185"/>
    <mergeCell ref="C182:C185"/>
    <mergeCell ref="J182:J185"/>
    <mergeCell ref="P182:P185"/>
    <mergeCell ref="V182:V185"/>
    <mergeCell ref="W182:W185"/>
    <mergeCell ref="W174:W177"/>
    <mergeCell ref="A170:A173"/>
    <mergeCell ref="B170:B173"/>
    <mergeCell ref="P178:P181"/>
    <mergeCell ref="V174:V177"/>
    <mergeCell ref="B178:B181"/>
    <mergeCell ref="A174:A177"/>
    <mergeCell ref="V55:V58"/>
    <mergeCell ref="W55:W58"/>
    <mergeCell ref="P39:P42"/>
    <mergeCell ref="J71:J74"/>
    <mergeCell ref="W103:W106"/>
    <mergeCell ref="V71:V74"/>
    <mergeCell ref="W71:W74"/>
    <mergeCell ref="P51:P54"/>
    <mergeCell ref="V51:V54"/>
    <mergeCell ref="W51:W54"/>
    <mergeCell ref="V83:V86"/>
    <mergeCell ref="W83:W86"/>
    <mergeCell ref="P59:P62"/>
    <mergeCell ref="V59:V62"/>
    <mergeCell ref="P91:P94"/>
    <mergeCell ref="V91:V94"/>
    <mergeCell ref="W91:W94"/>
    <mergeCell ref="W47:W50"/>
    <mergeCell ref="P55:P58"/>
    <mergeCell ref="P71:P74"/>
    <mergeCell ref="V103:V106"/>
    <mergeCell ref="J95:J98"/>
    <mergeCell ref="J103:J106"/>
    <mergeCell ref="P103:P106"/>
    <mergeCell ref="W59:W62"/>
    <mergeCell ref="V153:V156"/>
    <mergeCell ref="W153:W156"/>
    <mergeCell ref="P123:P126"/>
    <mergeCell ref="P83:P86"/>
    <mergeCell ref="P75:P78"/>
    <mergeCell ref="V63:V66"/>
    <mergeCell ref="W63:W66"/>
    <mergeCell ref="V79:V82"/>
    <mergeCell ref="W67:W70"/>
    <mergeCell ref="P67:P70"/>
    <mergeCell ref="V75:V78"/>
    <mergeCell ref="P63:P66"/>
    <mergeCell ref="W75:W78"/>
    <mergeCell ref="V67:V70"/>
    <mergeCell ref="P79:P82"/>
    <mergeCell ref="P111:P114"/>
    <mergeCell ref="V111:V114"/>
    <mergeCell ref="P99:P102"/>
    <mergeCell ref="V99:V102"/>
    <mergeCell ref="P153:P156"/>
    <mergeCell ref="W145:W148"/>
    <mergeCell ref="W131:W134"/>
    <mergeCell ref="W119:W122"/>
    <mergeCell ref="W190:W193"/>
    <mergeCell ref="W107:W110"/>
    <mergeCell ref="C111:C114"/>
    <mergeCell ref="W123:W126"/>
    <mergeCell ref="C107:C110"/>
    <mergeCell ref="J107:J110"/>
    <mergeCell ref="C141:C144"/>
    <mergeCell ref="P107:P110"/>
    <mergeCell ref="V107:V110"/>
    <mergeCell ref="C174:C177"/>
    <mergeCell ref="J174:J177"/>
    <mergeCell ref="P174:P177"/>
    <mergeCell ref="V165:V169"/>
    <mergeCell ref="J141:J144"/>
    <mergeCell ref="P141:P144"/>
    <mergeCell ref="V141:V144"/>
    <mergeCell ref="J123:J126"/>
    <mergeCell ref="W170:W173"/>
    <mergeCell ref="J165:J169"/>
    <mergeCell ref="C178:C181"/>
    <mergeCell ref="J178:J181"/>
    <mergeCell ref="V131:V134"/>
    <mergeCell ref="V178:V181"/>
    <mergeCell ref="W178:W181"/>
    <mergeCell ref="A198:A201"/>
    <mergeCell ref="B198:B201"/>
    <mergeCell ref="C198:C201"/>
    <mergeCell ref="J198:J201"/>
    <mergeCell ref="P198:P201"/>
    <mergeCell ref="V198:V201"/>
    <mergeCell ref="W198:W201"/>
    <mergeCell ref="A111:A114"/>
    <mergeCell ref="B111:B114"/>
    <mergeCell ref="C165:C169"/>
    <mergeCell ref="W111:W114"/>
    <mergeCell ref="A135:A137"/>
    <mergeCell ref="B135:B137"/>
    <mergeCell ref="C135:C137"/>
    <mergeCell ref="J135:J137"/>
    <mergeCell ref="P135:P137"/>
    <mergeCell ref="V135:V137"/>
    <mergeCell ref="W135:W137"/>
    <mergeCell ref="A131:A134"/>
    <mergeCell ref="B131:B134"/>
    <mergeCell ref="C131:C134"/>
    <mergeCell ref="J131:J134"/>
    <mergeCell ref="P131:P134"/>
    <mergeCell ref="J138:J140"/>
    <mergeCell ref="A218:A221"/>
    <mergeCell ref="B218:B221"/>
    <mergeCell ref="C218:C221"/>
    <mergeCell ref="J218:J221"/>
    <mergeCell ref="P218:P221"/>
    <mergeCell ref="V218:V221"/>
    <mergeCell ref="W218:W221"/>
    <mergeCell ref="A194:A197"/>
    <mergeCell ref="B194:B197"/>
    <mergeCell ref="C194:C197"/>
    <mergeCell ref="J194:J197"/>
    <mergeCell ref="P194:P197"/>
    <mergeCell ref="V194:V197"/>
    <mergeCell ref="W194:W197"/>
    <mergeCell ref="A214:A217"/>
    <mergeCell ref="B214:B217"/>
    <mergeCell ref="C214:C217"/>
    <mergeCell ref="J214:J217"/>
    <mergeCell ref="P214:P217"/>
    <mergeCell ref="V214:V217"/>
    <mergeCell ref="W214:W217"/>
    <mergeCell ref="A202:A205"/>
    <mergeCell ref="B202:B205"/>
    <mergeCell ref="C202:C205"/>
    <mergeCell ref="A235:A237"/>
    <mergeCell ref="B235:B237"/>
    <mergeCell ref="C235:C237"/>
    <mergeCell ref="J235:J237"/>
    <mergeCell ref="P235:P237"/>
    <mergeCell ref="V235:V237"/>
    <mergeCell ref="W235:W237"/>
    <mergeCell ref="A222:A225"/>
    <mergeCell ref="B222:B225"/>
    <mergeCell ref="C222:C225"/>
    <mergeCell ref="J222:J225"/>
    <mergeCell ref="P222:P225"/>
    <mergeCell ref="V222:V225"/>
    <mergeCell ref="W222:W225"/>
    <mergeCell ref="A229:A231"/>
    <mergeCell ref="B229:B231"/>
    <mergeCell ref="A232:A234"/>
    <mergeCell ref="B232:B234"/>
    <mergeCell ref="C232:C234"/>
    <mergeCell ref="J232:J234"/>
    <mergeCell ref="P232:P234"/>
    <mergeCell ref="V232:V234"/>
    <mergeCell ref="W232:W234"/>
    <mergeCell ref="C229:C231"/>
    <mergeCell ref="J229:J231"/>
    <mergeCell ref="P229:P231"/>
    <mergeCell ref="V229:V231"/>
    <mergeCell ref="W229:W231"/>
    <mergeCell ref="A226:A228"/>
    <mergeCell ref="B226:B228"/>
    <mergeCell ref="C226:C228"/>
    <mergeCell ref="J226:J228"/>
    <mergeCell ref="P226:P228"/>
    <mergeCell ref="V226:V228"/>
    <mergeCell ref="W226:W228"/>
    <mergeCell ref="A67:A70"/>
    <mergeCell ref="C75:C78"/>
    <mergeCell ref="W99:W102"/>
    <mergeCell ref="V87:V90"/>
    <mergeCell ref="J75:J78"/>
    <mergeCell ref="A75:A78"/>
    <mergeCell ref="B67:B70"/>
    <mergeCell ref="C67:C70"/>
    <mergeCell ref="J67:J70"/>
    <mergeCell ref="W95:W98"/>
    <mergeCell ref="W79:W82"/>
    <mergeCell ref="W87:W90"/>
    <mergeCell ref="P87:P90"/>
    <mergeCell ref="P95:P98"/>
    <mergeCell ref="V95:V98"/>
    <mergeCell ref="A99:A102"/>
    <mergeCell ref="B99:B102"/>
    <mergeCell ref="C99:C102"/>
    <mergeCell ref="J99:J102"/>
    <mergeCell ref="B83:B86"/>
    <mergeCell ref="C83:C86"/>
    <mergeCell ref="J87:J90"/>
    <mergeCell ref="A127:A130"/>
    <mergeCell ref="B127:B130"/>
    <mergeCell ref="C127:C130"/>
    <mergeCell ref="J127:J130"/>
    <mergeCell ref="P127:P130"/>
    <mergeCell ref="V127:V130"/>
    <mergeCell ref="W127:W130"/>
    <mergeCell ref="B75:B78"/>
    <mergeCell ref="V123:V126"/>
    <mergeCell ref="A107:A110"/>
    <mergeCell ref="B107:B110"/>
    <mergeCell ref="A115:A118"/>
    <mergeCell ref="B115:B118"/>
    <mergeCell ref="C115:C118"/>
    <mergeCell ref="J115:J118"/>
    <mergeCell ref="P115:P118"/>
    <mergeCell ref="V115:V118"/>
    <mergeCell ref="W115:W118"/>
    <mergeCell ref="A119:A122"/>
    <mergeCell ref="B119:B122"/>
    <mergeCell ref="C119:C122"/>
    <mergeCell ref="J119:J122"/>
    <mergeCell ref="P119:P122"/>
    <mergeCell ref="V119:V122"/>
    <mergeCell ref="P165:P169"/>
    <mergeCell ref="W165:W169"/>
    <mergeCell ref="A165:A169"/>
    <mergeCell ref="B165:B169"/>
    <mergeCell ref="W141:W144"/>
    <mergeCell ref="P138:P140"/>
    <mergeCell ref="V138:V140"/>
    <mergeCell ref="W138:W140"/>
    <mergeCell ref="A141:A144"/>
    <mergeCell ref="B141:B144"/>
    <mergeCell ref="A138:A140"/>
    <mergeCell ref="B138:B140"/>
    <mergeCell ref="C138:C140"/>
    <mergeCell ref="P157:P160"/>
    <mergeCell ref="V157:V160"/>
    <mergeCell ref="V145:V148"/>
    <mergeCell ref="W157:W160"/>
    <mergeCell ref="W161:W164"/>
    <mergeCell ref="V161:V164"/>
    <mergeCell ref="J153:J156"/>
    <mergeCell ref="B153:B156"/>
    <mergeCell ref="C153:C156"/>
    <mergeCell ref="A145:A148"/>
    <mergeCell ref="B145:B148"/>
    <mergeCell ref="A210:A213"/>
    <mergeCell ref="B210:B213"/>
    <mergeCell ref="C210:C213"/>
    <mergeCell ref="J210:J213"/>
    <mergeCell ref="P210:P213"/>
    <mergeCell ref="V210:V213"/>
    <mergeCell ref="W210:W213"/>
    <mergeCell ref="A190:A193"/>
    <mergeCell ref="P190:P193"/>
    <mergeCell ref="B190:B193"/>
    <mergeCell ref="C190:C193"/>
    <mergeCell ref="J190:J193"/>
    <mergeCell ref="V190:V193"/>
    <mergeCell ref="A206:A209"/>
    <mergeCell ref="B206:B209"/>
    <mergeCell ref="C206:C209"/>
    <mergeCell ref="J206:J209"/>
    <mergeCell ref="P206:P209"/>
    <mergeCell ref="V206:V209"/>
    <mergeCell ref="W206:W209"/>
    <mergeCell ref="J202:J205"/>
    <mergeCell ref="P202:P205"/>
    <mergeCell ref="V202:V205"/>
    <mergeCell ref="W202:W205"/>
  </mergeCells>
  <pageMargins left="0.19685039370078741" right="0.19685039370078741" top="0.74803149606299213" bottom="0.74803149606299213" header="0.31496062992125984" footer="0.31496062992125984"/>
  <pageSetup paperSize="9" scale="4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view="pageBreakPreview" zoomScaleSheetLayoutView="100" workbookViewId="0">
      <selection activeCell="C6" sqref="C6"/>
    </sheetView>
  </sheetViews>
  <sheetFormatPr defaultRowHeight="15" x14ac:dyDescent="0.25"/>
  <cols>
    <col min="1" max="1" width="6" customWidth="1"/>
    <col min="2" max="2" width="30.42578125" customWidth="1"/>
    <col min="3" max="3" width="54.7109375" customWidth="1"/>
    <col min="4" max="4" width="27.42578125" customWidth="1"/>
    <col min="5" max="5" width="17.140625" customWidth="1"/>
  </cols>
  <sheetData>
    <row r="1" spans="1:5" s="4" customFormat="1" ht="15.75" x14ac:dyDescent="0.25">
      <c r="A1" s="11"/>
      <c r="B1" s="11"/>
      <c r="C1" s="11"/>
      <c r="D1" s="962" t="s">
        <v>206</v>
      </c>
      <c r="E1" s="962"/>
    </row>
    <row r="3" spans="1:5" ht="28.5" customHeight="1" x14ac:dyDescent="0.25">
      <c r="A3" s="961" t="s">
        <v>69</v>
      </c>
      <c r="B3" s="961"/>
      <c r="C3" s="961"/>
      <c r="D3" s="961"/>
      <c r="E3" s="961"/>
    </row>
    <row r="5" spans="1:5" ht="45" x14ac:dyDescent="0.25">
      <c r="A5" s="2" t="s">
        <v>32</v>
      </c>
      <c r="B5" s="2" t="s">
        <v>43</v>
      </c>
      <c r="C5" s="2" t="s">
        <v>44</v>
      </c>
      <c r="D5" s="2" t="s">
        <v>45</v>
      </c>
      <c r="E5" s="2" t="s">
        <v>41</v>
      </c>
    </row>
    <row r="6" spans="1:5" ht="22.5" customHeight="1" x14ac:dyDescent="0.25">
      <c r="A6" s="3"/>
      <c r="B6" s="3" t="s">
        <v>42</v>
      </c>
      <c r="C6" s="3" t="s">
        <v>42</v>
      </c>
      <c r="D6" s="3" t="s">
        <v>42</v>
      </c>
      <c r="E6" s="3"/>
    </row>
    <row r="7" spans="1:5" ht="22.5" customHeight="1" x14ac:dyDescent="0.25">
      <c r="A7" s="3"/>
      <c r="B7" s="3" t="s">
        <v>42</v>
      </c>
      <c r="C7" s="3"/>
      <c r="D7" s="3"/>
      <c r="E7" s="3"/>
    </row>
    <row r="8" spans="1:5" ht="22.5" customHeight="1" x14ac:dyDescent="0.25">
      <c r="A8" s="3"/>
      <c r="B8" s="3"/>
      <c r="C8" s="3"/>
      <c r="D8" s="3"/>
      <c r="E8" s="3"/>
    </row>
    <row r="9" spans="1:5" ht="22.5" customHeight="1" x14ac:dyDescent="0.25">
      <c r="A9" s="3"/>
      <c r="B9" s="3"/>
      <c r="C9" s="3"/>
      <c r="D9" s="3"/>
      <c r="E9" s="3"/>
    </row>
    <row r="10" spans="1:5" ht="22.5" customHeight="1" x14ac:dyDescent="0.25">
      <c r="A10" s="3"/>
      <c r="B10" s="3"/>
      <c r="C10" s="3"/>
      <c r="D10" s="3"/>
      <c r="E10" s="3"/>
    </row>
    <row r="11" spans="1:5" ht="22.5" customHeight="1" x14ac:dyDescent="0.25">
      <c r="A11" s="3"/>
      <c r="B11" s="3"/>
      <c r="C11" s="3"/>
      <c r="D11" s="3"/>
      <c r="E11" s="3"/>
    </row>
  </sheetData>
  <mergeCells count="2">
    <mergeCell ref="A3:E3"/>
    <mergeCell ref="D1:E1"/>
  </mergeCells>
  <phoneticPr fontId="14" type="noConversion"/>
  <pageMargins left="0.7" right="0.7" top="0.75" bottom="0.75" header="0.3" footer="0.3"/>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8</vt:i4>
      </vt:variant>
    </vt:vector>
  </HeadingPairs>
  <TitlesOfParts>
    <vt:vector size="23" baseType="lpstr">
      <vt:lpstr>2а. Пасп ГП</vt:lpstr>
      <vt:lpstr>2б. Пасп ПП 1</vt:lpstr>
      <vt:lpstr>2в. Пасп ПП 2</vt:lpstr>
      <vt:lpstr>3. Пок.</vt:lpstr>
      <vt:lpstr>4. ОМ</vt:lpstr>
      <vt:lpstr>6. Фин участ</vt:lpstr>
      <vt:lpstr>7б. Фин ОМСУ</vt:lpstr>
      <vt:lpstr>8. НПА</vt:lpstr>
      <vt:lpstr>9. Метод пок</vt:lpstr>
      <vt:lpstr>10. План 2015-2017</vt:lpstr>
      <vt:lpstr>10. План 2016-2018</vt:lpstr>
      <vt:lpstr>10. План 2014-2020</vt:lpstr>
      <vt:lpstr>12а. Спр. пок</vt:lpstr>
      <vt:lpstr>12б. Спр. мер 2016-2018</vt:lpstr>
      <vt:lpstr>Пр13. Публ.обс</vt:lpstr>
      <vt:lpstr>'10. План 2014-2020'!Область_печати</vt:lpstr>
      <vt:lpstr>'10. План 2015-2017'!Область_печати</vt:lpstr>
      <vt:lpstr>'10. План 2016-2018'!Область_печати</vt:lpstr>
      <vt:lpstr>'2а. Пасп ГП'!Область_печати</vt:lpstr>
      <vt:lpstr>'2б. Пасп ПП 1'!Область_печати</vt:lpstr>
      <vt:lpstr>'2в. Пасп ПП 2'!Область_печати</vt:lpstr>
      <vt:lpstr>'8. НПА'!Область_печати</vt:lpstr>
      <vt:lpstr>'9. Метод пок'!Область_печати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Карельский А.А.</dc:creator>
  <cp:lastModifiedBy>Попов Г.Ю.</cp:lastModifiedBy>
  <cp:lastPrinted>2015-09-07T10:15:48Z</cp:lastPrinted>
  <dcterms:created xsi:type="dcterms:W3CDTF">2013-06-06T11:09:14Z</dcterms:created>
  <dcterms:modified xsi:type="dcterms:W3CDTF">2015-09-21T12:23:42Z</dcterms:modified>
</cp:coreProperties>
</file>