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6440"/>
  </bookViews>
  <sheets>
    <sheet name="2023-2025" sheetId="1" r:id="rId1"/>
  </sheets>
  <externalReferences>
    <externalReference r:id="rId2"/>
  </externalReferences>
  <definedNames>
    <definedName name="_xlnm._FilterDatabase" localSheetId="0" hidden="1">'2023-2025'!$A$62:$AG$926</definedName>
    <definedName name="_xlnm.Print_Area" localSheetId="0">'2023-2025'!$A$1:$AE$934</definedName>
  </definedNames>
  <calcPr calcId="125725" iterateDelta="1E-4" fullPrecision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0" i="1"/>
  <c r="E390"/>
  <c r="F390"/>
  <c r="G390"/>
  <c r="H390"/>
  <c r="I390"/>
  <c r="J390"/>
  <c r="K390"/>
  <c r="L390"/>
  <c r="M390"/>
  <c r="N390"/>
  <c r="O390"/>
  <c r="P390"/>
  <c r="Q390"/>
  <c r="R390"/>
  <c r="S390"/>
  <c r="T390"/>
  <c r="U390"/>
  <c r="V390"/>
  <c r="W390"/>
  <c r="X390"/>
  <c r="Y390"/>
  <c r="Z390"/>
  <c r="AA390"/>
  <c r="AB390"/>
  <c r="AC390"/>
  <c r="C390"/>
  <c r="C380"/>
  <c r="D380"/>
  <c r="E380"/>
  <c r="F380"/>
  <c r="G380"/>
  <c r="H380"/>
  <c r="I380"/>
  <c r="J380"/>
  <c r="K380"/>
  <c r="L380"/>
  <c r="M380"/>
  <c r="N380"/>
  <c r="O380"/>
  <c r="P380"/>
  <c r="Q380"/>
  <c r="R380"/>
  <c r="S380"/>
  <c r="T380"/>
  <c r="U380"/>
  <c r="V380"/>
  <c r="W380"/>
  <c r="X380"/>
  <c r="Y380"/>
  <c r="Z380"/>
  <c r="AA380"/>
  <c r="AB380"/>
  <c r="AC380"/>
  <c r="A903"/>
  <c r="AC882"/>
  <c r="AA882"/>
  <c r="Z882"/>
  <c r="Y882"/>
  <c r="X882"/>
  <c r="U882"/>
  <c r="T882"/>
  <c r="S882"/>
  <c r="R882"/>
  <c r="Q882"/>
  <c r="P882"/>
  <c r="O882"/>
  <c r="N882"/>
  <c r="M882"/>
  <c r="L882"/>
  <c r="K882"/>
  <c r="J882"/>
  <c r="I882"/>
  <c r="H882"/>
  <c r="G882"/>
  <c r="E882"/>
  <c r="D882"/>
  <c r="C881"/>
  <c r="AB881" s="1"/>
  <c r="C880"/>
  <c r="AB880" s="1"/>
  <c r="W879"/>
  <c r="V879"/>
  <c r="F879"/>
  <c r="C879"/>
  <c r="AB879" s="1"/>
  <c r="W878"/>
  <c r="V878"/>
  <c r="F878"/>
  <c r="C878"/>
  <c r="AB878" s="1"/>
  <c r="W877"/>
  <c r="V877"/>
  <c r="F877"/>
  <c r="C877"/>
  <c r="AB877" s="1"/>
  <c r="C876"/>
  <c r="AB876" s="1"/>
  <c r="C875"/>
  <c r="AB875" s="1"/>
  <c r="AB874"/>
  <c r="C874"/>
  <c r="W873"/>
  <c r="V873"/>
  <c r="F873"/>
  <c r="C873" s="1"/>
  <c r="AB873" s="1"/>
  <c r="W872"/>
  <c r="V872"/>
  <c r="F872"/>
  <c r="C871"/>
  <c r="AB871" s="1"/>
  <c r="C870"/>
  <c r="AB870" s="1"/>
  <c r="C869"/>
  <c r="AB869" s="1"/>
  <c r="AB868"/>
  <c r="C868"/>
  <c r="C867"/>
  <c r="AB867" s="1"/>
  <c r="C866"/>
  <c r="AB866" s="1"/>
  <c r="C865"/>
  <c r="AB865" s="1"/>
  <c r="AB864"/>
  <c r="C864"/>
  <c r="AB861"/>
  <c r="C861"/>
  <c r="C860"/>
  <c r="AB860" s="1"/>
  <c r="C859"/>
  <c r="AB859" s="1"/>
  <c r="V858"/>
  <c r="C858" s="1"/>
  <c r="AB858" s="1"/>
  <c r="C857"/>
  <c r="AB857" s="1"/>
  <c r="C856"/>
  <c r="AB856" s="1"/>
  <c r="C855"/>
  <c r="AB855" s="1"/>
  <c r="AB854"/>
  <c r="C854"/>
  <c r="C853"/>
  <c r="AB853" s="1"/>
  <c r="W852"/>
  <c r="V852"/>
  <c r="C852" s="1"/>
  <c r="AB852" s="1"/>
  <c r="C851"/>
  <c r="AB851" s="1"/>
  <c r="W847"/>
  <c r="C847" s="1"/>
  <c r="AB847" s="1"/>
  <c r="V847"/>
  <c r="AC842"/>
  <c r="AA842"/>
  <c r="Z842"/>
  <c r="Y842"/>
  <c r="X842"/>
  <c r="V842"/>
  <c r="U842"/>
  <c r="T842"/>
  <c r="S842"/>
  <c r="R842"/>
  <c r="Q842"/>
  <c r="P842"/>
  <c r="O842"/>
  <c r="N842"/>
  <c r="M842"/>
  <c r="L842"/>
  <c r="K842"/>
  <c r="J842"/>
  <c r="I842"/>
  <c r="H842"/>
  <c r="G842"/>
  <c r="F842"/>
  <c r="E842"/>
  <c r="D842"/>
  <c r="W841"/>
  <c r="C841" s="1"/>
  <c r="AB841" s="1"/>
  <c r="W840"/>
  <c r="C840"/>
  <c r="AB840" s="1"/>
  <c r="W839"/>
  <c r="C839"/>
  <c r="AB839" s="1"/>
  <c r="D837"/>
  <c r="E837"/>
  <c r="F837"/>
  <c r="G837"/>
  <c r="H837"/>
  <c r="I837"/>
  <c r="J837"/>
  <c r="K837"/>
  <c r="L837"/>
  <c r="M837"/>
  <c r="N837"/>
  <c r="O837"/>
  <c r="P837"/>
  <c r="Q837"/>
  <c r="R837"/>
  <c r="S837"/>
  <c r="T837"/>
  <c r="U837"/>
  <c r="V837"/>
  <c r="X837"/>
  <c r="Y837"/>
  <c r="Z837"/>
  <c r="AA837"/>
  <c r="AC837"/>
  <c r="W836"/>
  <c r="C836" s="1"/>
  <c r="AB836" s="1"/>
  <c r="W835"/>
  <c r="C835" s="1"/>
  <c r="AB835" s="1"/>
  <c r="W833"/>
  <c r="C833" s="1"/>
  <c r="AB833" s="1"/>
  <c r="W831"/>
  <c r="C831"/>
  <c r="AB831" s="1"/>
  <c r="D829"/>
  <c r="E829"/>
  <c r="F829"/>
  <c r="G829"/>
  <c r="H829"/>
  <c r="I829"/>
  <c r="J829"/>
  <c r="K829"/>
  <c r="L829"/>
  <c r="M829"/>
  <c r="N829"/>
  <c r="P829"/>
  <c r="Q829"/>
  <c r="R829"/>
  <c r="S829"/>
  <c r="T829"/>
  <c r="U829"/>
  <c r="X829"/>
  <c r="Y829"/>
  <c r="Z829"/>
  <c r="AA829"/>
  <c r="AC829"/>
  <c r="W827"/>
  <c r="V827"/>
  <c r="W822"/>
  <c r="V822"/>
  <c r="C822"/>
  <c r="AB822" s="1"/>
  <c r="W763"/>
  <c r="V763"/>
  <c r="C763"/>
  <c r="AB763" s="1"/>
  <c r="W695"/>
  <c r="V695"/>
  <c r="C695" s="1"/>
  <c r="AB695" s="1"/>
  <c r="W654"/>
  <c r="V654"/>
  <c r="C654" s="1"/>
  <c r="AB654" s="1"/>
  <c r="D652"/>
  <c r="E652"/>
  <c r="F652"/>
  <c r="G652"/>
  <c r="H652"/>
  <c r="I652"/>
  <c r="J652"/>
  <c r="L652"/>
  <c r="M652"/>
  <c r="N652"/>
  <c r="O652"/>
  <c r="P652"/>
  <c r="Q652"/>
  <c r="R652"/>
  <c r="S652"/>
  <c r="T652"/>
  <c r="U652"/>
  <c r="V652"/>
  <c r="X652"/>
  <c r="Y652"/>
  <c r="Z652"/>
  <c r="AA652"/>
  <c r="AC652"/>
  <c r="W642"/>
  <c r="C642" s="1"/>
  <c r="AB642" s="1"/>
  <c r="W651"/>
  <c r="C651" s="1"/>
  <c r="AB651" s="1"/>
  <c r="W641"/>
  <c r="C641" s="1"/>
  <c r="AB641" s="1"/>
  <c r="W640"/>
  <c r="C640" s="1"/>
  <c r="AB640" s="1"/>
  <c r="W639"/>
  <c r="C639" s="1"/>
  <c r="AB639" s="1"/>
  <c r="A639"/>
  <c r="A640" s="1"/>
  <c r="A641" s="1"/>
  <c r="A642" s="1"/>
  <c r="A643" s="1"/>
  <c r="A644" s="1"/>
  <c r="A645" s="1"/>
  <c r="A646" s="1"/>
  <c r="A647" s="1"/>
  <c r="W638"/>
  <c r="C638" s="1"/>
  <c r="AB638" s="1"/>
  <c r="AC580"/>
  <c r="AA580"/>
  <c r="Z580"/>
  <c r="Y580"/>
  <c r="X580"/>
  <c r="U580"/>
  <c r="T580"/>
  <c r="S580"/>
  <c r="R580"/>
  <c r="Q580"/>
  <c r="P580"/>
  <c r="O580"/>
  <c r="N580"/>
  <c r="M580"/>
  <c r="L580"/>
  <c r="K580"/>
  <c r="J580"/>
  <c r="I580"/>
  <c r="H580"/>
  <c r="G580"/>
  <c r="E580"/>
  <c r="D580"/>
  <c r="C579"/>
  <c r="AB579" s="1"/>
  <c r="C578"/>
  <c r="AB578" s="1"/>
  <c r="C577"/>
  <c r="AB577" s="1"/>
  <c r="C576"/>
  <c r="AB576" s="1"/>
  <c r="C575"/>
  <c r="AB575" s="1"/>
  <c r="C574"/>
  <c r="AB574" s="1"/>
  <c r="W573"/>
  <c r="V573"/>
  <c r="F573"/>
  <c r="C573" s="1"/>
  <c r="AB573" s="1"/>
  <c r="W572"/>
  <c r="V572"/>
  <c r="F572"/>
  <c r="C572" s="1"/>
  <c r="AB572" s="1"/>
  <c r="C571"/>
  <c r="AB571" s="1"/>
  <c r="W570"/>
  <c r="V570"/>
  <c r="F570"/>
  <c r="W569"/>
  <c r="V569"/>
  <c r="F569"/>
  <c r="C568"/>
  <c r="AB568" s="1"/>
  <c r="C567"/>
  <c r="AB567" s="1"/>
  <c r="C566"/>
  <c r="AB566" s="1"/>
  <c r="C565"/>
  <c r="AB565" s="1"/>
  <c r="C564"/>
  <c r="AB564" s="1"/>
  <c r="C563"/>
  <c r="AB563" s="1"/>
  <c r="C562"/>
  <c r="C559"/>
  <c r="AB559" s="1"/>
  <c r="C558"/>
  <c r="AB558" s="1"/>
  <c r="W557"/>
  <c r="C557" s="1"/>
  <c r="AB557" s="1"/>
  <c r="C556"/>
  <c r="AB556" s="1"/>
  <c r="C555"/>
  <c r="AB555" s="1"/>
  <c r="C554"/>
  <c r="AB554" s="1"/>
  <c r="AB553"/>
  <c r="C553"/>
  <c r="W552"/>
  <c r="C552" s="1"/>
  <c r="AB552" s="1"/>
  <c r="W551"/>
  <c r="V551"/>
  <c r="C551" s="1"/>
  <c r="AB551" s="1"/>
  <c r="AC533"/>
  <c r="AA533"/>
  <c r="Z533"/>
  <c r="Y533"/>
  <c r="X533"/>
  <c r="V533"/>
  <c r="U533"/>
  <c r="T533"/>
  <c r="S533"/>
  <c r="R533"/>
  <c r="Q533"/>
  <c r="P533"/>
  <c r="O533"/>
  <c r="N533"/>
  <c r="M533"/>
  <c r="L533"/>
  <c r="K533"/>
  <c r="J533"/>
  <c r="I533"/>
  <c r="H533"/>
  <c r="G533"/>
  <c r="F533"/>
  <c r="E533"/>
  <c r="D533"/>
  <c r="W532"/>
  <c r="C532" s="1"/>
  <c r="AB532" s="1"/>
  <c r="W531"/>
  <c r="W533" s="1"/>
  <c r="W421"/>
  <c r="C421" s="1"/>
  <c r="AB421" s="1"/>
  <c r="C409"/>
  <c r="AB409" s="1"/>
  <c r="W407"/>
  <c r="C407" s="1"/>
  <c r="AB407" s="1"/>
  <c r="W403"/>
  <c r="V403"/>
  <c r="W402"/>
  <c r="V402"/>
  <c r="A383"/>
  <c r="W388"/>
  <c r="C388" s="1"/>
  <c r="AB388" s="1"/>
  <c r="W382"/>
  <c r="C382" s="1"/>
  <c r="AB382" s="1"/>
  <c r="O351"/>
  <c r="W351" s="1"/>
  <c r="C351" s="1"/>
  <c r="AB351" s="1"/>
  <c r="W324"/>
  <c r="V324"/>
  <c r="D316"/>
  <c r="E316"/>
  <c r="F316"/>
  <c r="G316"/>
  <c r="H316"/>
  <c r="I316"/>
  <c r="J316"/>
  <c r="K316"/>
  <c r="L316"/>
  <c r="M316"/>
  <c r="N316"/>
  <c r="O316"/>
  <c r="P316"/>
  <c r="Q316"/>
  <c r="R316"/>
  <c r="S316"/>
  <c r="T316"/>
  <c r="U316"/>
  <c r="X316"/>
  <c r="Y316"/>
  <c r="Z316"/>
  <c r="AA316"/>
  <c r="AC316"/>
  <c r="W315"/>
  <c r="C315" s="1"/>
  <c r="AB315" s="1"/>
  <c r="D301"/>
  <c r="E301"/>
  <c r="F301"/>
  <c r="G301"/>
  <c r="H301"/>
  <c r="I301"/>
  <c r="J301"/>
  <c r="K301"/>
  <c r="L301"/>
  <c r="M301"/>
  <c r="N301"/>
  <c r="P301"/>
  <c r="Q301"/>
  <c r="R301"/>
  <c r="S301"/>
  <c r="T301"/>
  <c r="U301"/>
  <c r="V301"/>
  <c r="X301"/>
  <c r="Y301"/>
  <c r="Z301"/>
  <c r="AA301"/>
  <c r="AC301"/>
  <c r="O300"/>
  <c r="W300" s="1"/>
  <c r="O299"/>
  <c r="W299" s="1"/>
  <c r="O298"/>
  <c r="W298" s="1"/>
  <c r="O297"/>
  <c r="W297" s="1"/>
  <c r="O296"/>
  <c r="W296" s="1"/>
  <c r="O295"/>
  <c r="W295" s="1"/>
  <c r="O294"/>
  <c r="W294" s="1"/>
  <c r="C294" s="1"/>
  <c r="AB294" s="1"/>
  <c r="O293"/>
  <c r="W293" s="1"/>
  <c r="O292"/>
  <c r="W292" s="1"/>
  <c r="C292" s="1"/>
  <c r="AB292" s="1"/>
  <c r="C291"/>
  <c r="AB291" s="1"/>
  <c r="C290"/>
  <c r="AB290" s="1"/>
  <c r="O289"/>
  <c r="W289" s="1"/>
  <c r="C288"/>
  <c r="AB288" s="1"/>
  <c r="C287"/>
  <c r="AB287" s="1"/>
  <c r="C286"/>
  <c r="AB286" s="1"/>
  <c r="C285"/>
  <c r="AB285" s="1"/>
  <c r="C282"/>
  <c r="AB282" s="1"/>
  <c r="C281"/>
  <c r="AB281" s="1"/>
  <c r="C280"/>
  <c r="AB280" s="1"/>
  <c r="D268"/>
  <c r="E268"/>
  <c r="F268"/>
  <c r="G268"/>
  <c r="H268"/>
  <c r="I268"/>
  <c r="J268"/>
  <c r="K268"/>
  <c r="L268"/>
  <c r="M268"/>
  <c r="N268"/>
  <c r="P268"/>
  <c r="Q268"/>
  <c r="R268"/>
  <c r="S268"/>
  <c r="T268"/>
  <c r="U268"/>
  <c r="V268"/>
  <c r="X268"/>
  <c r="Y268"/>
  <c r="Z268"/>
  <c r="AA268"/>
  <c r="AC268"/>
  <c r="W266"/>
  <c r="C266" s="1"/>
  <c r="AB266" s="1"/>
  <c r="W261"/>
  <c r="C261" s="1"/>
  <c r="AB261" s="1"/>
  <c r="W247"/>
  <c r="V247"/>
  <c r="W180"/>
  <c r="V180"/>
  <c r="W179"/>
  <c r="C179" s="1"/>
  <c r="AB179" s="1"/>
  <c r="W178"/>
  <c r="V178"/>
  <c r="W165"/>
  <c r="V165"/>
  <c r="W164"/>
  <c r="C164" s="1"/>
  <c r="AB164" s="1"/>
  <c r="W163"/>
  <c r="V163"/>
  <c r="D61"/>
  <c r="E61"/>
  <c r="F61"/>
  <c r="G61"/>
  <c r="H61"/>
  <c r="I61"/>
  <c r="J61"/>
  <c r="M61"/>
  <c r="N61"/>
  <c r="O61"/>
  <c r="P61"/>
  <c r="Q61"/>
  <c r="R61"/>
  <c r="S61"/>
  <c r="T61"/>
  <c r="U61"/>
  <c r="X61"/>
  <c r="Y61"/>
  <c r="Z61"/>
  <c r="AA61"/>
  <c r="AC61"/>
  <c r="V59"/>
  <c r="C59" s="1"/>
  <c r="AB59" s="1"/>
  <c r="W50"/>
  <c r="C50" s="1"/>
  <c r="AB50" s="1"/>
  <c r="W47"/>
  <c r="V47"/>
  <c r="W46"/>
  <c r="V46"/>
  <c r="W44"/>
  <c r="V44"/>
  <c r="W39"/>
  <c r="C39" s="1"/>
  <c r="AB39" s="1"/>
  <c r="D34"/>
  <c r="E34"/>
  <c r="F34"/>
  <c r="G34"/>
  <c r="H34"/>
  <c r="I34"/>
  <c r="J34"/>
  <c r="L34"/>
  <c r="M34"/>
  <c r="N34"/>
  <c r="O34"/>
  <c r="P34"/>
  <c r="Q34"/>
  <c r="R34"/>
  <c r="S34"/>
  <c r="T34"/>
  <c r="U34"/>
  <c r="V34"/>
  <c r="X34"/>
  <c r="Y34"/>
  <c r="Z34"/>
  <c r="AA34"/>
  <c r="AC34"/>
  <c r="W33"/>
  <c r="C33" s="1"/>
  <c r="AB33" s="1"/>
  <c r="W30"/>
  <c r="C30" s="1"/>
  <c r="AB30" s="1"/>
  <c r="W28"/>
  <c r="C28" s="1"/>
  <c r="AB28" s="1"/>
  <c r="W27"/>
  <c r="C27" s="1"/>
  <c r="AB27" s="1"/>
  <c r="W26"/>
  <c r="C26" s="1"/>
  <c r="AB26" s="1"/>
  <c r="W25"/>
  <c r="C25" s="1"/>
  <c r="AB25" s="1"/>
  <c r="C570" l="1"/>
  <c r="AB570" s="1"/>
  <c r="C827"/>
  <c r="AB827" s="1"/>
  <c r="V829"/>
  <c r="W842"/>
  <c r="F882"/>
  <c r="W882"/>
  <c r="V882"/>
  <c r="C872"/>
  <c r="AB872" s="1"/>
  <c r="AB882" s="1"/>
  <c r="AB842"/>
  <c r="C842"/>
  <c r="A648"/>
  <c r="A649" s="1"/>
  <c r="A650" s="1"/>
  <c r="A651" s="1"/>
  <c r="A654" s="1"/>
  <c r="C180"/>
  <c r="AB180" s="1"/>
  <c r="C531"/>
  <c r="C533" s="1"/>
  <c r="F580"/>
  <c r="W580"/>
  <c r="V580"/>
  <c r="AB562"/>
  <c r="C569"/>
  <c r="AB569" s="1"/>
  <c r="C324"/>
  <c r="AB324" s="1"/>
  <c r="C403"/>
  <c r="AB403" s="1"/>
  <c r="AB531"/>
  <c r="AB533" s="1"/>
  <c r="C402"/>
  <c r="AB402" s="1"/>
  <c r="C247"/>
  <c r="AB247" s="1"/>
  <c r="C47"/>
  <c r="AB47" s="1"/>
  <c r="C44"/>
  <c r="AB44" s="1"/>
  <c r="V61"/>
  <c r="C165"/>
  <c r="AB165" s="1"/>
  <c r="C296"/>
  <c r="AB296" s="1"/>
  <c r="C298"/>
  <c r="AB298" s="1"/>
  <c r="C300"/>
  <c r="AB300" s="1"/>
  <c r="C289"/>
  <c r="AB289" s="1"/>
  <c r="C293"/>
  <c r="AB293" s="1"/>
  <c r="C295"/>
  <c r="AB295" s="1"/>
  <c r="C297"/>
  <c r="AB297" s="1"/>
  <c r="C299"/>
  <c r="AB299" s="1"/>
  <c r="C178"/>
  <c r="AB178" s="1"/>
  <c r="C163"/>
  <c r="AB163" s="1"/>
  <c r="C46"/>
  <c r="AB46" s="1"/>
  <c r="W18"/>
  <c r="C18" s="1"/>
  <c r="AB18" s="1"/>
  <c r="O76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6" s="1"/>
  <c r="AC925"/>
  <c r="AA925"/>
  <c r="Z925"/>
  <c r="Y925"/>
  <c r="X925"/>
  <c r="V925"/>
  <c r="U925"/>
  <c r="T925"/>
  <c r="S925"/>
  <c r="R925"/>
  <c r="Q925"/>
  <c r="P925"/>
  <c r="O925"/>
  <c r="N925"/>
  <c r="M925"/>
  <c r="L925"/>
  <c r="K925"/>
  <c r="J925"/>
  <c r="I925"/>
  <c r="H925"/>
  <c r="G925"/>
  <c r="F925"/>
  <c r="E925"/>
  <c r="D925"/>
  <c r="W924"/>
  <c r="C924" s="1"/>
  <c r="AB924" s="1"/>
  <c r="W923"/>
  <c r="C923" s="1"/>
  <c r="AB923" s="1"/>
  <c r="W922"/>
  <c r="C922" s="1"/>
  <c r="AB922" s="1"/>
  <c r="W921"/>
  <c r="C921" s="1"/>
  <c r="AB921" s="1"/>
  <c r="W920"/>
  <c r="AC918"/>
  <c r="AA918"/>
  <c r="Z918"/>
  <c r="Y918"/>
  <c r="X918"/>
  <c r="V918"/>
  <c r="U918"/>
  <c r="T918"/>
  <c r="S918"/>
  <c r="R918"/>
  <c r="Q918"/>
  <c r="P918"/>
  <c r="O918"/>
  <c r="N918"/>
  <c r="M918"/>
  <c r="L918"/>
  <c r="K918"/>
  <c r="J918"/>
  <c r="I918"/>
  <c r="H918"/>
  <c r="G918"/>
  <c r="F918"/>
  <c r="E918"/>
  <c r="D918"/>
  <c r="W917"/>
  <c r="C917" s="1"/>
  <c r="AB917" s="1"/>
  <c r="W916"/>
  <c r="C916" s="1"/>
  <c r="AB916" s="1"/>
  <c r="W915"/>
  <c r="C915" s="1"/>
  <c r="AB915" s="1"/>
  <c r="W914"/>
  <c r="C914" s="1"/>
  <c r="AB914" s="1"/>
  <c r="W913"/>
  <c r="AC909"/>
  <c r="AC910" s="1"/>
  <c r="AA909"/>
  <c r="AA910" s="1"/>
  <c r="Z909"/>
  <c r="Z910" s="1"/>
  <c r="Y909"/>
  <c r="Y910" s="1"/>
  <c r="X909"/>
  <c r="X910" s="1"/>
  <c r="V909"/>
  <c r="V910" s="1"/>
  <c r="U909"/>
  <c r="U910" s="1"/>
  <c r="T909"/>
  <c r="T910" s="1"/>
  <c r="S909"/>
  <c r="S910" s="1"/>
  <c r="R909"/>
  <c r="R910" s="1"/>
  <c r="Q909"/>
  <c r="Q910" s="1"/>
  <c r="P909"/>
  <c r="P910" s="1"/>
  <c r="O909"/>
  <c r="O910" s="1"/>
  <c r="N909"/>
  <c r="N910" s="1"/>
  <c r="M909"/>
  <c r="M910" s="1"/>
  <c r="L909"/>
  <c r="L910" s="1"/>
  <c r="J909"/>
  <c r="J910" s="1"/>
  <c r="I909"/>
  <c r="I910" s="1"/>
  <c r="H909"/>
  <c r="H910" s="1"/>
  <c r="G909"/>
  <c r="G910" s="1"/>
  <c r="F909"/>
  <c r="F910" s="1"/>
  <c r="E909"/>
  <c r="E910" s="1"/>
  <c r="D909"/>
  <c r="D910" s="1"/>
  <c r="W908"/>
  <c r="C908" s="1"/>
  <c r="AB908" s="1"/>
  <c r="W907"/>
  <c r="C907" s="1"/>
  <c r="AB907" s="1"/>
  <c r="W906"/>
  <c r="C906" s="1"/>
  <c r="AB906" s="1"/>
  <c r="W905"/>
  <c r="C905" s="1"/>
  <c r="AB905" s="1"/>
  <c r="W904"/>
  <c r="C904" s="1"/>
  <c r="AB904" s="1"/>
  <c r="W903"/>
  <c r="C903" s="1"/>
  <c r="AB903" s="1"/>
  <c r="K909"/>
  <c r="K910" s="1"/>
  <c r="AC900"/>
  <c r="AA900"/>
  <c r="Z900"/>
  <c r="Y900"/>
  <c r="X900"/>
  <c r="V900"/>
  <c r="U900"/>
  <c r="T900"/>
  <c r="S900"/>
  <c r="R900"/>
  <c r="Q900"/>
  <c r="P900"/>
  <c r="O900"/>
  <c r="N900"/>
  <c r="M900"/>
  <c r="L900"/>
  <c r="K900"/>
  <c r="J900"/>
  <c r="I900"/>
  <c r="H900"/>
  <c r="G900"/>
  <c r="F900"/>
  <c r="E900"/>
  <c r="D900"/>
  <c r="W899"/>
  <c r="C899" s="1"/>
  <c r="AB899" s="1"/>
  <c r="W898"/>
  <c r="C898" s="1"/>
  <c r="AC896"/>
  <c r="AA896"/>
  <c r="Z896"/>
  <c r="Y896"/>
  <c r="X896"/>
  <c r="V896"/>
  <c r="U896"/>
  <c r="T896"/>
  <c r="S896"/>
  <c r="R896"/>
  <c r="Q896"/>
  <c r="P896"/>
  <c r="O896"/>
  <c r="N896"/>
  <c r="M896"/>
  <c r="L896"/>
  <c r="J896"/>
  <c r="I896"/>
  <c r="H896"/>
  <c r="G896"/>
  <c r="F896"/>
  <c r="E896"/>
  <c r="D896"/>
  <c r="W895"/>
  <c r="C895" s="1"/>
  <c r="AB895" s="1"/>
  <c r="K894"/>
  <c r="K896" s="1"/>
  <c r="W893"/>
  <c r="C893" s="1"/>
  <c r="AB893" s="1"/>
  <c r="W892"/>
  <c r="C892" s="1"/>
  <c r="AB892" s="1"/>
  <c r="W891"/>
  <c r="C891" s="1"/>
  <c r="AB891" s="1"/>
  <c r="W890"/>
  <c r="C890" s="1"/>
  <c r="AB890" s="1"/>
  <c r="W889"/>
  <c r="C889" s="1"/>
  <c r="AB889" s="1"/>
  <c r="W888"/>
  <c r="C888" s="1"/>
  <c r="AB888" s="1"/>
  <c r="W887"/>
  <c r="C887" s="1"/>
  <c r="AB887" s="1"/>
  <c r="W886"/>
  <c r="C886" s="1"/>
  <c r="AB886" s="1"/>
  <c r="W885"/>
  <c r="C885" s="1"/>
  <c r="AB885" s="1"/>
  <c r="W884"/>
  <c r="AC862"/>
  <c r="AA862"/>
  <c r="Z862"/>
  <c r="Y862"/>
  <c r="X862"/>
  <c r="V862"/>
  <c r="U862"/>
  <c r="T862"/>
  <c r="S862"/>
  <c r="R862"/>
  <c r="Q862"/>
  <c r="P862"/>
  <c r="O862"/>
  <c r="N862"/>
  <c r="M862"/>
  <c r="L862"/>
  <c r="J862"/>
  <c r="I862"/>
  <c r="H862"/>
  <c r="G862"/>
  <c r="F862"/>
  <c r="E862"/>
  <c r="D862"/>
  <c r="AC849"/>
  <c r="AA849"/>
  <c r="Z849"/>
  <c r="Y849"/>
  <c r="X849"/>
  <c r="V849"/>
  <c r="U849"/>
  <c r="T849"/>
  <c r="S849"/>
  <c r="R849"/>
  <c r="Q849"/>
  <c r="P849"/>
  <c r="O849"/>
  <c r="N849"/>
  <c r="M849"/>
  <c r="L849"/>
  <c r="K849"/>
  <c r="J849"/>
  <c r="I849"/>
  <c r="H849"/>
  <c r="G849"/>
  <c r="F849"/>
  <c r="E849"/>
  <c r="D849"/>
  <c r="W848"/>
  <c r="W846"/>
  <c r="C846" s="1"/>
  <c r="AB846" s="1"/>
  <c r="W845"/>
  <c r="C845" s="1"/>
  <c r="AB845" s="1"/>
  <c r="W844"/>
  <c r="W834"/>
  <c r="C834" s="1"/>
  <c r="AB834" s="1"/>
  <c r="W832"/>
  <c r="W837" s="1"/>
  <c r="W828"/>
  <c r="C828" s="1"/>
  <c r="AB828" s="1"/>
  <c r="W826"/>
  <c r="C826" s="1"/>
  <c r="AB826" s="1"/>
  <c r="W825"/>
  <c r="C825" s="1"/>
  <c r="AB825" s="1"/>
  <c r="O824"/>
  <c r="W824" s="1"/>
  <c r="W823"/>
  <c r="C823" s="1"/>
  <c r="AB823" s="1"/>
  <c r="W821"/>
  <c r="C821" s="1"/>
  <c r="AB821" s="1"/>
  <c r="W820"/>
  <c r="C820" s="1"/>
  <c r="AB820" s="1"/>
  <c r="W819"/>
  <c r="C819" s="1"/>
  <c r="AB819" s="1"/>
  <c r="O818"/>
  <c r="W818" s="1"/>
  <c r="W817"/>
  <c r="C817" s="1"/>
  <c r="AB817" s="1"/>
  <c r="W816"/>
  <c r="C816" s="1"/>
  <c r="AB816" s="1"/>
  <c r="W815"/>
  <c r="C815" s="1"/>
  <c r="AB815" s="1"/>
  <c r="W814"/>
  <c r="C814" s="1"/>
  <c r="AB814" s="1"/>
  <c r="O813"/>
  <c r="W813" s="1"/>
  <c r="O812"/>
  <c r="W812" s="1"/>
  <c r="W811"/>
  <c r="C811" s="1"/>
  <c r="AB811" s="1"/>
  <c r="W810"/>
  <c r="C810" s="1"/>
  <c r="AB810" s="1"/>
  <c r="W809"/>
  <c r="C809" s="1"/>
  <c r="AB809" s="1"/>
  <c r="W808"/>
  <c r="C808" s="1"/>
  <c r="AB808" s="1"/>
  <c r="W807"/>
  <c r="C807" s="1"/>
  <c r="AB807" s="1"/>
  <c r="W806"/>
  <c r="C806" s="1"/>
  <c r="AB806" s="1"/>
  <c r="W805"/>
  <c r="C805" s="1"/>
  <c r="AB805" s="1"/>
  <c r="W804"/>
  <c r="C804" s="1"/>
  <c r="AB804" s="1"/>
  <c r="W803"/>
  <c r="C803" s="1"/>
  <c r="AB803" s="1"/>
  <c r="W802"/>
  <c r="C802" s="1"/>
  <c r="AB802" s="1"/>
  <c r="O801"/>
  <c r="W801" s="1"/>
  <c r="W800"/>
  <c r="C800" s="1"/>
  <c r="AB800" s="1"/>
  <c r="W799"/>
  <c r="C799" s="1"/>
  <c r="AB799" s="1"/>
  <c r="O798"/>
  <c r="W798" s="1"/>
  <c r="W797"/>
  <c r="C797" s="1"/>
  <c r="AB797" s="1"/>
  <c r="O796"/>
  <c r="W796" s="1"/>
  <c r="W795"/>
  <c r="C795" s="1"/>
  <c r="AB795" s="1"/>
  <c r="W794"/>
  <c r="C794" s="1"/>
  <c r="AB794" s="1"/>
  <c r="O793"/>
  <c r="W793" s="1"/>
  <c r="W792"/>
  <c r="C792" s="1"/>
  <c r="AB792" s="1"/>
  <c r="W791"/>
  <c r="C791" s="1"/>
  <c r="AB791" s="1"/>
  <c r="O790"/>
  <c r="W790" s="1"/>
  <c r="W789"/>
  <c r="C789" s="1"/>
  <c r="AB789" s="1"/>
  <c r="W788"/>
  <c r="C788" s="1"/>
  <c r="AB788" s="1"/>
  <c r="W787"/>
  <c r="C787" s="1"/>
  <c r="AB787" s="1"/>
  <c r="W786"/>
  <c r="C786" s="1"/>
  <c r="AB786" s="1"/>
  <c r="W785"/>
  <c r="C785" s="1"/>
  <c r="AB785" s="1"/>
  <c r="O784"/>
  <c r="W784" s="1"/>
  <c r="W783"/>
  <c r="C783" s="1"/>
  <c r="AB783" s="1"/>
  <c r="W782"/>
  <c r="C782" s="1"/>
  <c r="AB782" s="1"/>
  <c r="O781"/>
  <c r="W781" s="1"/>
  <c r="W780"/>
  <c r="C780" s="1"/>
  <c r="AB780" s="1"/>
  <c r="W779"/>
  <c r="C779" s="1"/>
  <c r="AB779" s="1"/>
  <c r="O778"/>
  <c r="W778" s="1"/>
  <c r="W777"/>
  <c r="C777" s="1"/>
  <c r="AB777" s="1"/>
  <c r="W776"/>
  <c r="C776" s="1"/>
  <c r="AB776" s="1"/>
  <c r="W775"/>
  <c r="C775" s="1"/>
  <c r="AB775" s="1"/>
  <c r="W774"/>
  <c r="C774" s="1"/>
  <c r="AB774" s="1"/>
  <c r="W773"/>
  <c r="C773" s="1"/>
  <c r="AB773" s="1"/>
  <c r="O772"/>
  <c r="W772" s="1"/>
  <c r="W771"/>
  <c r="C771" s="1"/>
  <c r="AB771" s="1"/>
  <c r="W770"/>
  <c r="C770" s="1"/>
  <c r="AB770" s="1"/>
  <c r="W769"/>
  <c r="C769" s="1"/>
  <c r="AB769" s="1"/>
  <c r="W768"/>
  <c r="C768" s="1"/>
  <c r="AB768" s="1"/>
  <c r="W767"/>
  <c r="C767" s="1"/>
  <c r="AB767" s="1"/>
  <c r="W766"/>
  <c r="C766" s="1"/>
  <c r="AB766" s="1"/>
  <c r="W765"/>
  <c r="C765" s="1"/>
  <c r="AB765" s="1"/>
  <c r="W764"/>
  <c r="C764" s="1"/>
  <c r="AB764" s="1"/>
  <c r="O762"/>
  <c r="W760"/>
  <c r="W759"/>
  <c r="C759" s="1"/>
  <c r="AB759" s="1"/>
  <c r="W758"/>
  <c r="C758" s="1"/>
  <c r="AB758" s="1"/>
  <c r="W757"/>
  <c r="C757" s="1"/>
  <c r="AB757" s="1"/>
  <c r="W756"/>
  <c r="C756" s="1"/>
  <c r="AB756" s="1"/>
  <c r="W755"/>
  <c r="C755" s="1"/>
  <c r="AB755" s="1"/>
  <c r="W754"/>
  <c r="C754" s="1"/>
  <c r="AB754" s="1"/>
  <c r="W753"/>
  <c r="C753" s="1"/>
  <c r="AB753" s="1"/>
  <c r="W752"/>
  <c r="C752" s="1"/>
  <c r="AB752" s="1"/>
  <c r="O751"/>
  <c r="W750"/>
  <c r="C750" s="1"/>
  <c r="AB750" s="1"/>
  <c r="W749"/>
  <c r="C749" s="1"/>
  <c r="AB749" s="1"/>
  <c r="O748"/>
  <c r="W748" s="1"/>
  <c r="W747"/>
  <c r="C747" s="1"/>
  <c r="AB747" s="1"/>
  <c r="W746"/>
  <c r="C746" s="1"/>
  <c r="AB746" s="1"/>
  <c r="O745"/>
  <c r="W744"/>
  <c r="C744" s="1"/>
  <c r="AB744" s="1"/>
  <c r="W743"/>
  <c r="C743" s="1"/>
  <c r="AB743" s="1"/>
  <c r="W742"/>
  <c r="C742" s="1"/>
  <c r="AB742" s="1"/>
  <c r="O741"/>
  <c r="W741" s="1"/>
  <c r="W740"/>
  <c r="C740" s="1"/>
  <c r="AB740" s="1"/>
  <c r="W739"/>
  <c r="C739" s="1"/>
  <c r="AB739" s="1"/>
  <c r="W738"/>
  <c r="C738" s="1"/>
  <c r="AB738" s="1"/>
  <c r="O737"/>
  <c r="O736"/>
  <c r="W736" s="1"/>
  <c r="O735"/>
  <c r="W734"/>
  <c r="C734" s="1"/>
  <c r="AB734" s="1"/>
  <c r="W733"/>
  <c r="C733" s="1"/>
  <c r="AB733" s="1"/>
  <c r="O732"/>
  <c r="W732" s="1"/>
  <c r="O731"/>
  <c r="W731" s="1"/>
  <c r="O730"/>
  <c r="W730" s="1"/>
  <c r="W729"/>
  <c r="C729" s="1"/>
  <c r="AB729" s="1"/>
  <c r="W728"/>
  <c r="C728" s="1"/>
  <c r="AB728" s="1"/>
  <c r="W727"/>
  <c r="C727" s="1"/>
  <c r="AB727" s="1"/>
  <c r="O726"/>
  <c r="W726" s="1"/>
  <c r="W725"/>
  <c r="C725" s="1"/>
  <c r="AB725" s="1"/>
  <c r="O724"/>
  <c r="W724" s="1"/>
  <c r="W723"/>
  <c r="C723" s="1"/>
  <c r="AB723" s="1"/>
  <c r="W722"/>
  <c r="C722" s="1"/>
  <c r="AB722" s="1"/>
  <c r="O721"/>
  <c r="W721" s="1"/>
  <c r="O720"/>
  <c r="W720" s="1"/>
  <c r="O719"/>
  <c r="W719" s="1"/>
  <c r="W718"/>
  <c r="C718" s="1"/>
  <c r="AB718" s="1"/>
  <c r="O717"/>
  <c r="W717" s="1"/>
  <c r="W716"/>
  <c r="C716" s="1"/>
  <c r="AB716" s="1"/>
  <c r="O715"/>
  <c r="W715" s="1"/>
  <c r="W714"/>
  <c r="C714" s="1"/>
  <c r="AB714" s="1"/>
  <c r="O713"/>
  <c r="W713" s="1"/>
  <c r="W712"/>
  <c r="C712" s="1"/>
  <c r="AB712" s="1"/>
  <c r="O711"/>
  <c r="W711" s="1"/>
  <c r="O710"/>
  <c r="W710" s="1"/>
  <c r="O709"/>
  <c r="W709" s="1"/>
  <c r="W708"/>
  <c r="C708" s="1"/>
  <c r="AB708" s="1"/>
  <c r="O707"/>
  <c r="W707" s="1"/>
  <c r="O706"/>
  <c r="W706" s="1"/>
  <c r="W705"/>
  <c r="C705" s="1"/>
  <c r="AB705" s="1"/>
  <c r="W704"/>
  <c r="C704" s="1"/>
  <c r="AB704" s="1"/>
  <c r="O703"/>
  <c r="W703" s="1"/>
  <c r="W702"/>
  <c r="C702" s="1"/>
  <c r="AB702" s="1"/>
  <c r="W701"/>
  <c r="C701" s="1"/>
  <c r="AB701" s="1"/>
  <c r="O700"/>
  <c r="W700" s="1"/>
  <c r="W699"/>
  <c r="C699" s="1"/>
  <c r="AB699" s="1"/>
  <c r="O698"/>
  <c r="O829" s="1"/>
  <c r="W697"/>
  <c r="C697" s="1"/>
  <c r="AB697" s="1"/>
  <c r="W696"/>
  <c r="C696" s="1"/>
  <c r="AC693"/>
  <c r="AA693"/>
  <c r="Z693"/>
  <c r="Y693"/>
  <c r="X693"/>
  <c r="V693"/>
  <c r="U693"/>
  <c r="T693"/>
  <c r="S693"/>
  <c r="R693"/>
  <c r="Q693"/>
  <c r="P693"/>
  <c r="O693"/>
  <c r="N693"/>
  <c r="M693"/>
  <c r="L693"/>
  <c r="K693"/>
  <c r="J693"/>
  <c r="I693"/>
  <c r="H693"/>
  <c r="G693"/>
  <c r="F693"/>
  <c r="E693"/>
  <c r="D693"/>
  <c r="W692"/>
  <c r="C692" s="1"/>
  <c r="AB692" s="1"/>
  <c r="W691"/>
  <c r="C691" s="1"/>
  <c r="AB691" s="1"/>
  <c r="W690"/>
  <c r="C690" s="1"/>
  <c r="AB690" s="1"/>
  <c r="W689"/>
  <c r="C689" s="1"/>
  <c r="AB689" s="1"/>
  <c r="W688"/>
  <c r="C688" s="1"/>
  <c r="AB688" s="1"/>
  <c r="W687"/>
  <c r="C687" s="1"/>
  <c r="AB687" s="1"/>
  <c r="W686"/>
  <c r="C686" s="1"/>
  <c r="AB686" s="1"/>
  <c r="W685"/>
  <c r="C685" s="1"/>
  <c r="AB685" s="1"/>
  <c r="W684"/>
  <c r="C684" s="1"/>
  <c r="AB684" s="1"/>
  <c r="W683"/>
  <c r="C683" s="1"/>
  <c r="AB683" s="1"/>
  <c r="W682"/>
  <c r="C682" s="1"/>
  <c r="AB682" s="1"/>
  <c r="W681"/>
  <c r="C681" s="1"/>
  <c r="AB681" s="1"/>
  <c r="W680"/>
  <c r="C680" s="1"/>
  <c r="AB680" s="1"/>
  <c r="W679"/>
  <c r="C679" s="1"/>
  <c r="AB679" s="1"/>
  <c r="W678"/>
  <c r="AC676"/>
  <c r="AA676"/>
  <c r="Z676"/>
  <c r="Y676"/>
  <c r="X676"/>
  <c r="V676"/>
  <c r="U676"/>
  <c r="T676"/>
  <c r="S676"/>
  <c r="R676"/>
  <c r="Q676"/>
  <c r="P676"/>
  <c r="O676"/>
  <c r="N676"/>
  <c r="M676"/>
  <c r="L676"/>
  <c r="K676"/>
  <c r="J676"/>
  <c r="I676"/>
  <c r="H676"/>
  <c r="G676"/>
  <c r="F676"/>
  <c r="E676"/>
  <c r="D676"/>
  <c r="W675"/>
  <c r="C675" s="1"/>
  <c r="AB675" s="1"/>
  <c r="W674"/>
  <c r="C674" s="1"/>
  <c r="AB674" s="1"/>
  <c r="W673"/>
  <c r="C673" s="1"/>
  <c r="AB673" s="1"/>
  <c r="W672"/>
  <c r="C672" s="1"/>
  <c r="AB672" s="1"/>
  <c r="W671"/>
  <c r="C671" s="1"/>
  <c r="AB671" s="1"/>
  <c r="W670"/>
  <c r="C670" s="1"/>
  <c r="AB670" s="1"/>
  <c r="W669"/>
  <c r="C669" s="1"/>
  <c r="AB669" s="1"/>
  <c r="W668"/>
  <c r="C668" s="1"/>
  <c r="AB668" s="1"/>
  <c r="W667"/>
  <c r="AC665"/>
  <c r="AA665"/>
  <c r="Z665"/>
  <c r="Y665"/>
  <c r="X665"/>
  <c r="U665"/>
  <c r="T665"/>
  <c r="S665"/>
  <c r="R665"/>
  <c r="Q665"/>
  <c r="P665"/>
  <c r="O665"/>
  <c r="N665"/>
  <c r="M665"/>
  <c r="L665"/>
  <c r="K665"/>
  <c r="J665"/>
  <c r="I665"/>
  <c r="H665"/>
  <c r="G665"/>
  <c r="F665"/>
  <c r="E665"/>
  <c r="D665"/>
  <c r="W664"/>
  <c r="V664"/>
  <c r="V665" s="1"/>
  <c r="W663"/>
  <c r="C663" s="1"/>
  <c r="AB663" s="1"/>
  <c r="W662"/>
  <c r="C662" s="1"/>
  <c r="AB662" s="1"/>
  <c r="W661"/>
  <c r="C661" s="1"/>
  <c r="AB661" s="1"/>
  <c r="W660"/>
  <c r="C660" s="1"/>
  <c r="AB660" s="1"/>
  <c r="W659"/>
  <c r="C659" s="1"/>
  <c r="AB659" s="1"/>
  <c r="W658"/>
  <c r="C658" s="1"/>
  <c r="AB658" s="1"/>
  <c r="W657"/>
  <c r="C657" s="1"/>
  <c r="AB657" s="1"/>
  <c r="W656"/>
  <c r="C656" s="1"/>
  <c r="AB656" s="1"/>
  <c r="W655"/>
  <c r="C655" s="1"/>
  <c r="AB655" s="1"/>
  <c r="W650"/>
  <c r="C650" s="1"/>
  <c r="AB650" s="1"/>
  <c r="W649"/>
  <c r="C649" s="1"/>
  <c r="AB649" s="1"/>
  <c r="W648"/>
  <c r="C648" s="1"/>
  <c r="AB648" s="1"/>
  <c r="W647"/>
  <c r="C647" s="1"/>
  <c r="AB647" s="1"/>
  <c r="W646"/>
  <c r="C646" s="1"/>
  <c r="AB646" s="1"/>
  <c r="K645"/>
  <c r="K652" s="1"/>
  <c r="W644"/>
  <c r="C644" s="1"/>
  <c r="AB644" s="1"/>
  <c r="W643"/>
  <c r="C643" s="1"/>
  <c r="AC635"/>
  <c r="AA634"/>
  <c r="AA635" s="1"/>
  <c r="Z634"/>
  <c r="Z635" s="1"/>
  <c r="Y634"/>
  <c r="Y635" s="1"/>
  <c r="X634"/>
  <c r="X635" s="1"/>
  <c r="V634"/>
  <c r="V635" s="1"/>
  <c r="S634"/>
  <c r="S635" s="1"/>
  <c r="R634"/>
  <c r="R635" s="1"/>
  <c r="Q634"/>
  <c r="Q635" s="1"/>
  <c r="P634"/>
  <c r="P635" s="1"/>
  <c r="O634"/>
  <c r="O635" s="1"/>
  <c r="N634"/>
  <c r="N635" s="1"/>
  <c r="M634"/>
  <c r="M635" s="1"/>
  <c r="L634"/>
  <c r="L635" s="1"/>
  <c r="K634"/>
  <c r="K635" s="1"/>
  <c r="J634"/>
  <c r="J635" s="1"/>
  <c r="I634"/>
  <c r="I635" s="1"/>
  <c r="H634"/>
  <c r="H635" s="1"/>
  <c r="G634"/>
  <c r="G635" s="1"/>
  <c r="F634"/>
  <c r="F635" s="1"/>
  <c r="E634"/>
  <c r="E635" s="1"/>
  <c r="D634"/>
  <c r="D635" s="1"/>
  <c r="W633"/>
  <c r="C633" s="1"/>
  <c r="AB633" s="1"/>
  <c r="AB634" s="1"/>
  <c r="AB635" s="1"/>
  <c r="AC629"/>
  <c r="AC630" s="1"/>
  <c r="AA629"/>
  <c r="AA630" s="1"/>
  <c r="Z629"/>
  <c r="Z630" s="1"/>
  <c r="Y629"/>
  <c r="Y630" s="1"/>
  <c r="X629"/>
  <c r="X630" s="1"/>
  <c r="V629"/>
  <c r="V630" s="1"/>
  <c r="U629"/>
  <c r="U630" s="1"/>
  <c r="T629"/>
  <c r="T630" s="1"/>
  <c r="S629"/>
  <c r="S630" s="1"/>
  <c r="R629"/>
  <c r="R630" s="1"/>
  <c r="Q629"/>
  <c r="Q630" s="1"/>
  <c r="P629"/>
  <c r="P630" s="1"/>
  <c r="O629"/>
  <c r="O630" s="1"/>
  <c r="N629"/>
  <c r="N630" s="1"/>
  <c r="M629"/>
  <c r="M630" s="1"/>
  <c r="L629"/>
  <c r="L630" s="1"/>
  <c r="K629"/>
  <c r="K630" s="1"/>
  <c r="J629"/>
  <c r="J630" s="1"/>
  <c r="I629"/>
  <c r="I630" s="1"/>
  <c r="H629"/>
  <c r="H630" s="1"/>
  <c r="G629"/>
  <c r="G630" s="1"/>
  <c r="F629"/>
  <c r="F630" s="1"/>
  <c r="E629"/>
  <c r="E630" s="1"/>
  <c r="D629"/>
  <c r="D630" s="1"/>
  <c r="W628"/>
  <c r="C628" s="1"/>
  <c r="AB628" s="1"/>
  <c r="W627"/>
  <c r="C627" s="1"/>
  <c r="AB627" s="1"/>
  <c r="AC623"/>
  <c r="AA623"/>
  <c r="Z623"/>
  <c r="Y623"/>
  <c r="X623"/>
  <c r="V623"/>
  <c r="U623"/>
  <c r="T623"/>
  <c r="S623"/>
  <c r="R623"/>
  <c r="Q623"/>
  <c r="P623"/>
  <c r="O623"/>
  <c r="N623"/>
  <c r="M623"/>
  <c r="L623"/>
  <c r="K623"/>
  <c r="J623"/>
  <c r="I623"/>
  <c r="H623"/>
  <c r="G623"/>
  <c r="F623"/>
  <c r="E623"/>
  <c r="D623"/>
  <c r="W622"/>
  <c r="C622" s="1"/>
  <c r="AB622" s="1"/>
  <c r="AB623" s="1"/>
  <c r="AC620"/>
  <c r="AA620"/>
  <c r="Z620"/>
  <c r="Y620"/>
  <c r="X620"/>
  <c r="U620"/>
  <c r="T620"/>
  <c r="S620"/>
  <c r="R620"/>
  <c r="Q620"/>
  <c r="P620"/>
  <c r="O620"/>
  <c r="N620"/>
  <c r="M620"/>
  <c r="L620"/>
  <c r="K620"/>
  <c r="J620"/>
  <c r="I620"/>
  <c r="H620"/>
  <c r="G620"/>
  <c r="F620"/>
  <c r="E620"/>
  <c r="D620"/>
  <c r="W619"/>
  <c r="C619" s="1"/>
  <c r="AB619" s="1"/>
  <c r="W618"/>
  <c r="V618"/>
  <c r="W617"/>
  <c r="AC615"/>
  <c r="AA615"/>
  <c r="Z615"/>
  <c r="Y615"/>
  <c r="X615"/>
  <c r="V615"/>
  <c r="S615"/>
  <c r="R615"/>
  <c r="Q615"/>
  <c r="P615"/>
  <c r="O615"/>
  <c r="N615"/>
  <c r="M615"/>
  <c r="L615"/>
  <c r="K615"/>
  <c r="J615"/>
  <c r="I615"/>
  <c r="H615"/>
  <c r="G615"/>
  <c r="F615"/>
  <c r="E615"/>
  <c r="D615"/>
  <c r="W614"/>
  <c r="W615" s="1"/>
  <c r="Z611"/>
  <c r="Y611"/>
  <c r="AC610"/>
  <c r="AC611" s="1"/>
  <c r="AA610"/>
  <c r="AA611" s="1"/>
  <c r="X610"/>
  <c r="X611" s="1"/>
  <c r="V610"/>
  <c r="V611" s="1"/>
  <c r="U610"/>
  <c r="U611" s="1"/>
  <c r="T610"/>
  <c r="T611" s="1"/>
  <c r="S610"/>
  <c r="S611" s="1"/>
  <c r="R610"/>
  <c r="R611" s="1"/>
  <c r="Q610"/>
  <c r="Q611" s="1"/>
  <c r="P610"/>
  <c r="P611" s="1"/>
  <c r="O610"/>
  <c r="O611" s="1"/>
  <c r="N610"/>
  <c r="N611" s="1"/>
  <c r="M610"/>
  <c r="M611" s="1"/>
  <c r="L610"/>
  <c r="L611" s="1"/>
  <c r="K610"/>
  <c r="K611" s="1"/>
  <c r="J610"/>
  <c r="J611" s="1"/>
  <c r="I610"/>
  <c r="I611" s="1"/>
  <c r="H610"/>
  <c r="H611" s="1"/>
  <c r="G610"/>
  <c r="G611" s="1"/>
  <c r="F610"/>
  <c r="F611" s="1"/>
  <c r="E610"/>
  <c r="E611" s="1"/>
  <c r="D610"/>
  <c r="D611" s="1"/>
  <c r="W609"/>
  <c r="C609" s="1"/>
  <c r="AB609" s="1"/>
  <c r="W608"/>
  <c r="C608" s="1"/>
  <c r="AB608" s="1"/>
  <c r="W607"/>
  <c r="C607" s="1"/>
  <c r="AB607" s="1"/>
  <c r="W606"/>
  <c r="C606" s="1"/>
  <c r="AB606" s="1"/>
  <c r="W605"/>
  <c r="C605" s="1"/>
  <c r="AB605" s="1"/>
  <c r="W604"/>
  <c r="W610" s="1"/>
  <c r="W611" s="1"/>
  <c r="AC601"/>
  <c r="AA601"/>
  <c r="Z601"/>
  <c r="Y601"/>
  <c r="X601"/>
  <c r="V601"/>
  <c r="U601"/>
  <c r="T601"/>
  <c r="S601"/>
  <c r="R601"/>
  <c r="Q601"/>
  <c r="P601"/>
  <c r="O601"/>
  <c r="N601"/>
  <c r="M601"/>
  <c r="L601"/>
  <c r="K601"/>
  <c r="J601"/>
  <c r="I601"/>
  <c r="H601"/>
  <c r="G601"/>
  <c r="F601"/>
  <c r="E601"/>
  <c r="D601"/>
  <c r="W600"/>
  <c r="C600" s="1"/>
  <c r="AB600" s="1"/>
  <c r="AB601" s="1"/>
  <c r="AC598"/>
  <c r="AA598"/>
  <c r="Z598"/>
  <c r="Y598"/>
  <c r="X598"/>
  <c r="U598"/>
  <c r="T598"/>
  <c r="S598"/>
  <c r="R598"/>
  <c r="Q598"/>
  <c r="P598"/>
  <c r="O598"/>
  <c r="N598"/>
  <c r="M598"/>
  <c r="L598"/>
  <c r="J598"/>
  <c r="I598"/>
  <c r="H598"/>
  <c r="G598"/>
  <c r="F598"/>
  <c r="E598"/>
  <c r="D598"/>
  <c r="W597"/>
  <c r="C597" s="1"/>
  <c r="AB597" s="1"/>
  <c r="W596"/>
  <c r="C596" s="1"/>
  <c r="AB596" s="1"/>
  <c r="W595"/>
  <c r="C595" s="1"/>
  <c r="AB595" s="1"/>
  <c r="W594"/>
  <c r="C594" s="1"/>
  <c r="AB594" s="1"/>
  <c r="W593"/>
  <c r="C593" s="1"/>
  <c r="AB593" s="1"/>
  <c r="W592"/>
  <c r="V592"/>
  <c r="W591"/>
  <c r="V591"/>
  <c r="K590"/>
  <c r="W589"/>
  <c r="C589" s="1"/>
  <c r="AB589" s="1"/>
  <c r="K588"/>
  <c r="W588" s="1"/>
  <c r="K587"/>
  <c r="W587" s="1"/>
  <c r="W586"/>
  <c r="C586" s="1"/>
  <c r="AB586" s="1"/>
  <c r="W585"/>
  <c r="C585" s="1"/>
  <c r="AB585" s="1"/>
  <c r="W584"/>
  <c r="C584" s="1"/>
  <c r="AB584" s="1"/>
  <c r="W583"/>
  <c r="C583" s="1"/>
  <c r="AB583" s="1"/>
  <c r="W582"/>
  <c r="V582"/>
  <c r="AC560"/>
  <c r="AA560"/>
  <c r="Z560"/>
  <c r="Y560"/>
  <c r="X560"/>
  <c r="V560"/>
  <c r="U560"/>
  <c r="T560"/>
  <c r="S560"/>
  <c r="R560"/>
  <c r="Q560"/>
  <c r="P560"/>
  <c r="O560"/>
  <c r="N560"/>
  <c r="M560"/>
  <c r="L560"/>
  <c r="J560"/>
  <c r="I560"/>
  <c r="H560"/>
  <c r="G560"/>
  <c r="F560"/>
  <c r="E560"/>
  <c r="D560"/>
  <c r="K560"/>
  <c r="W560"/>
  <c r="AC549"/>
  <c r="AA549"/>
  <c r="Y549"/>
  <c r="X549"/>
  <c r="U549"/>
  <c r="T549"/>
  <c r="S549"/>
  <c r="R549"/>
  <c r="Q549"/>
  <c r="P549"/>
  <c r="N549"/>
  <c r="M549"/>
  <c r="L549"/>
  <c r="K549"/>
  <c r="J549"/>
  <c r="I549"/>
  <c r="H549"/>
  <c r="G549"/>
  <c r="F549"/>
  <c r="E549"/>
  <c r="D549"/>
  <c r="W548"/>
  <c r="C548" s="1"/>
  <c r="AB548" s="1"/>
  <c r="W547"/>
  <c r="C547" s="1"/>
  <c r="AB547" s="1"/>
  <c r="W546"/>
  <c r="C546" s="1"/>
  <c r="AB546" s="1"/>
  <c r="W545"/>
  <c r="C545" s="1"/>
  <c r="AB545" s="1"/>
  <c r="W544"/>
  <c r="V544"/>
  <c r="V549" s="1"/>
  <c r="O544"/>
  <c r="O549" s="1"/>
  <c r="W543"/>
  <c r="C543" s="1"/>
  <c r="AB543" s="1"/>
  <c r="W542"/>
  <c r="C542" s="1"/>
  <c r="AB542" s="1"/>
  <c r="W541"/>
  <c r="C541" s="1"/>
  <c r="AB541" s="1"/>
  <c r="W540"/>
  <c r="C540" s="1"/>
  <c r="AB540" s="1"/>
  <c r="W539"/>
  <c r="C539" s="1"/>
  <c r="AB539" s="1"/>
  <c r="W538"/>
  <c r="C538" s="1"/>
  <c r="AB538" s="1"/>
  <c r="W537"/>
  <c r="C537" s="1"/>
  <c r="AB537" s="1"/>
  <c r="W536"/>
  <c r="C536" s="1"/>
  <c r="AB536" s="1"/>
  <c r="W535"/>
  <c r="AC529"/>
  <c r="AA529"/>
  <c r="Z529"/>
  <c r="Y529"/>
  <c r="X529"/>
  <c r="V529"/>
  <c r="U529"/>
  <c r="T529"/>
  <c r="S529"/>
  <c r="R529"/>
  <c r="Q529"/>
  <c r="P529"/>
  <c r="O529"/>
  <c r="N529"/>
  <c r="M529"/>
  <c r="L529"/>
  <c r="K529"/>
  <c r="J529"/>
  <c r="I529"/>
  <c r="H529"/>
  <c r="G529"/>
  <c r="F529"/>
  <c r="E529"/>
  <c r="D529"/>
  <c r="W528"/>
  <c r="C528" s="1"/>
  <c r="AB528" s="1"/>
  <c r="W527"/>
  <c r="C527" s="1"/>
  <c r="AB527" s="1"/>
  <c r="W526"/>
  <c r="C526" s="1"/>
  <c r="AB526" s="1"/>
  <c r="W525"/>
  <c r="C525" s="1"/>
  <c r="AB525" s="1"/>
  <c r="AC523"/>
  <c r="AA523"/>
  <c r="Y523"/>
  <c r="X523"/>
  <c r="S523"/>
  <c r="R523"/>
  <c r="Q523"/>
  <c r="P523"/>
  <c r="N523"/>
  <c r="M523"/>
  <c r="L523"/>
  <c r="K523"/>
  <c r="J523"/>
  <c r="I523"/>
  <c r="H523"/>
  <c r="G523"/>
  <c r="F523"/>
  <c r="E523"/>
  <c r="D523"/>
  <c r="W522"/>
  <c r="C522" s="1"/>
  <c r="AB522" s="1"/>
  <c r="O521"/>
  <c r="C521" s="1"/>
  <c r="Z521" s="1"/>
  <c r="W520"/>
  <c r="C520" s="1"/>
  <c r="AB520" s="1"/>
  <c r="W519"/>
  <c r="C519" s="1"/>
  <c r="AB519" s="1"/>
  <c r="W518"/>
  <c r="C518" s="1"/>
  <c r="AB518" s="1"/>
  <c r="W517"/>
  <c r="C517" s="1"/>
  <c r="AB517" s="1"/>
  <c r="W516"/>
  <c r="C516" s="1"/>
  <c r="AB516" s="1"/>
  <c r="O515"/>
  <c r="C515" s="1"/>
  <c r="Z515" s="1"/>
  <c r="W514"/>
  <c r="C514" s="1"/>
  <c r="AB514" s="1"/>
  <c r="O513"/>
  <c r="C513" s="1"/>
  <c r="Z513" s="1"/>
  <c r="O512"/>
  <c r="C512" s="1"/>
  <c r="Z512" s="1"/>
  <c r="O511"/>
  <c r="C511" s="1"/>
  <c r="Z511" s="1"/>
  <c r="O510"/>
  <c r="C510" s="1"/>
  <c r="Z510" s="1"/>
  <c r="O509"/>
  <c r="C509" s="1"/>
  <c r="Z509" s="1"/>
  <c r="O508"/>
  <c r="C508" s="1"/>
  <c r="Z508" s="1"/>
  <c r="O507"/>
  <c r="C507" s="1"/>
  <c r="Z507" s="1"/>
  <c r="O506"/>
  <c r="C506" s="1"/>
  <c r="Z506" s="1"/>
  <c r="O505"/>
  <c r="C505" s="1"/>
  <c r="Z505" s="1"/>
  <c r="O504"/>
  <c r="C504" s="1"/>
  <c r="Z504" s="1"/>
  <c r="O503"/>
  <c r="C503" s="1"/>
  <c r="Z503" s="1"/>
  <c r="O502"/>
  <c r="C502" s="1"/>
  <c r="Z502" s="1"/>
  <c r="O501"/>
  <c r="C501" s="1"/>
  <c r="Z501" s="1"/>
  <c r="O500"/>
  <c r="C500" s="1"/>
  <c r="Z500" s="1"/>
  <c r="O499"/>
  <c r="C499" s="1"/>
  <c r="Z499" s="1"/>
  <c r="O498"/>
  <c r="C498" s="1"/>
  <c r="Z498" s="1"/>
  <c r="O497"/>
  <c r="C497" s="1"/>
  <c r="Z497" s="1"/>
  <c r="O496"/>
  <c r="C496" s="1"/>
  <c r="Z496" s="1"/>
  <c r="O495"/>
  <c r="C495" s="1"/>
  <c r="Z495" s="1"/>
  <c r="O494"/>
  <c r="C494" s="1"/>
  <c r="Z494" s="1"/>
  <c r="O493"/>
  <c r="C493" s="1"/>
  <c r="Z493" s="1"/>
  <c r="O492"/>
  <c r="C492" s="1"/>
  <c r="Z492" s="1"/>
  <c r="O491"/>
  <c r="C491" s="1"/>
  <c r="Z491" s="1"/>
  <c r="O490"/>
  <c r="C490" s="1"/>
  <c r="Z490" s="1"/>
  <c r="O489"/>
  <c r="C489" s="1"/>
  <c r="Z489" s="1"/>
  <c r="O488"/>
  <c r="C488" s="1"/>
  <c r="Z488" s="1"/>
  <c r="O487"/>
  <c r="C487" s="1"/>
  <c r="Z487" s="1"/>
  <c r="W486"/>
  <c r="C486" s="1"/>
  <c r="AB486" s="1"/>
  <c r="W485"/>
  <c r="C485" s="1"/>
  <c r="AB485" s="1"/>
  <c r="W484"/>
  <c r="C484" s="1"/>
  <c r="AB484" s="1"/>
  <c r="W483"/>
  <c r="C483" s="1"/>
  <c r="AB483" s="1"/>
  <c r="W482"/>
  <c r="C482" s="1"/>
  <c r="AB482" s="1"/>
  <c r="W481"/>
  <c r="C481" s="1"/>
  <c r="AB481" s="1"/>
  <c r="W480"/>
  <c r="C480" s="1"/>
  <c r="AB480" s="1"/>
  <c r="W479"/>
  <c r="C479" s="1"/>
  <c r="AB479" s="1"/>
  <c r="W478"/>
  <c r="C478" s="1"/>
  <c r="AB478" s="1"/>
  <c r="O477"/>
  <c r="C477" s="1"/>
  <c r="Z477" s="1"/>
  <c r="W476"/>
  <c r="C476" s="1"/>
  <c r="AB476" s="1"/>
  <c r="O475"/>
  <c r="C475" s="1"/>
  <c r="Z475" s="1"/>
  <c r="O474"/>
  <c r="C474" s="1"/>
  <c r="Z474" s="1"/>
  <c r="O473"/>
  <c r="C473" s="1"/>
  <c r="Z473" s="1"/>
  <c r="O472"/>
  <c r="C472" s="1"/>
  <c r="Z472" s="1"/>
  <c r="W471"/>
  <c r="C471" s="1"/>
  <c r="AB471" s="1"/>
  <c r="O470"/>
  <c r="C470" s="1"/>
  <c r="Z470" s="1"/>
  <c r="O469"/>
  <c r="C469" s="1"/>
  <c r="Z469" s="1"/>
  <c r="O468"/>
  <c r="C468" s="1"/>
  <c r="Z468" s="1"/>
  <c r="W467"/>
  <c r="C467" s="1"/>
  <c r="AB467" s="1"/>
  <c r="O466"/>
  <c r="C466" s="1"/>
  <c r="Z466" s="1"/>
  <c r="O465"/>
  <c r="C465" s="1"/>
  <c r="Z465" s="1"/>
  <c r="O464"/>
  <c r="C464" s="1"/>
  <c r="Z464" s="1"/>
  <c r="O463"/>
  <c r="C463" s="1"/>
  <c r="Z463" s="1"/>
  <c r="W462"/>
  <c r="C462" s="1"/>
  <c r="AB462" s="1"/>
  <c r="W461"/>
  <c r="C461" s="1"/>
  <c r="AB461" s="1"/>
  <c r="O460"/>
  <c r="C460" s="1"/>
  <c r="Z460" s="1"/>
  <c r="O459"/>
  <c r="C459" s="1"/>
  <c r="Z459" s="1"/>
  <c r="O458"/>
  <c r="C458" s="1"/>
  <c r="Z458" s="1"/>
  <c r="O457"/>
  <c r="C457" s="1"/>
  <c r="Z457" s="1"/>
  <c r="O456"/>
  <c r="C456" s="1"/>
  <c r="Z456" s="1"/>
  <c r="O455"/>
  <c r="C455" s="1"/>
  <c r="Z455" s="1"/>
  <c r="O454"/>
  <c r="C454" s="1"/>
  <c r="Z454" s="1"/>
  <c r="O453"/>
  <c r="C453" s="1"/>
  <c r="Z453" s="1"/>
  <c r="O452"/>
  <c r="C452" s="1"/>
  <c r="Z452" s="1"/>
  <c r="O451"/>
  <c r="C451" s="1"/>
  <c r="Z451" s="1"/>
  <c r="O450"/>
  <c r="C450" s="1"/>
  <c r="Z450" s="1"/>
  <c r="O449"/>
  <c r="C449" s="1"/>
  <c r="Z449" s="1"/>
  <c r="O448"/>
  <c r="C448" s="1"/>
  <c r="Z448" s="1"/>
  <c r="O447"/>
  <c r="C447" s="1"/>
  <c r="Z447" s="1"/>
  <c r="O446"/>
  <c r="C446" s="1"/>
  <c r="Z446" s="1"/>
  <c r="O445"/>
  <c r="C445" s="1"/>
  <c r="Z445" s="1"/>
  <c r="O444"/>
  <c r="C444" s="1"/>
  <c r="Z444" s="1"/>
  <c r="O443"/>
  <c r="C443" s="1"/>
  <c r="Z443" s="1"/>
  <c r="O442"/>
  <c r="C442" s="1"/>
  <c r="Z442" s="1"/>
  <c r="O441"/>
  <c r="C441" s="1"/>
  <c r="Z441" s="1"/>
  <c r="O440"/>
  <c r="C440" s="1"/>
  <c r="Z440" s="1"/>
  <c r="O439"/>
  <c r="C439" s="1"/>
  <c r="Z439" s="1"/>
  <c r="O438"/>
  <c r="C438" s="1"/>
  <c r="Z438" s="1"/>
  <c r="O437"/>
  <c r="C437" s="1"/>
  <c r="Z437" s="1"/>
  <c r="O436"/>
  <c r="C436" s="1"/>
  <c r="Z436" s="1"/>
  <c r="O435"/>
  <c r="C435" s="1"/>
  <c r="Z435" s="1"/>
  <c r="O434"/>
  <c r="C434" s="1"/>
  <c r="Z434" s="1"/>
  <c r="O433"/>
  <c r="C433" s="1"/>
  <c r="Z433" s="1"/>
  <c r="O432"/>
  <c r="C432" s="1"/>
  <c r="Z432" s="1"/>
  <c r="O431"/>
  <c r="C431" s="1"/>
  <c r="Z431" s="1"/>
  <c r="O430"/>
  <c r="C430" s="1"/>
  <c r="Z430" s="1"/>
  <c r="O429"/>
  <c r="C429" s="1"/>
  <c r="Z429" s="1"/>
  <c r="O428"/>
  <c r="C428" s="1"/>
  <c r="Z428" s="1"/>
  <c r="O427"/>
  <c r="C427" s="1"/>
  <c r="Z427" s="1"/>
  <c r="O426"/>
  <c r="C426" s="1"/>
  <c r="Z426" s="1"/>
  <c r="O425"/>
  <c r="C425" s="1"/>
  <c r="Z425" s="1"/>
  <c r="O424"/>
  <c r="C424" s="1"/>
  <c r="Z424" s="1"/>
  <c r="W423"/>
  <c r="C423" s="1"/>
  <c r="AB423" s="1"/>
  <c r="W422"/>
  <c r="C422" s="1"/>
  <c r="AB422" s="1"/>
  <c r="W420"/>
  <c r="C420" s="1"/>
  <c r="AB420" s="1"/>
  <c r="W419"/>
  <c r="C419" s="1"/>
  <c r="AB419" s="1"/>
  <c r="W418"/>
  <c r="V418"/>
  <c r="V523" s="1"/>
  <c r="W417"/>
  <c r="C417" s="1"/>
  <c r="AB417" s="1"/>
  <c r="W416"/>
  <c r="C416" s="1"/>
  <c r="V414"/>
  <c r="S414"/>
  <c r="Q414"/>
  <c r="P414"/>
  <c r="L414"/>
  <c r="K414"/>
  <c r="J414"/>
  <c r="I414"/>
  <c r="H414"/>
  <c r="G414"/>
  <c r="D414"/>
  <c r="W413"/>
  <c r="C413" s="1"/>
  <c r="AB413" s="1"/>
  <c r="W412"/>
  <c r="C412" s="1"/>
  <c r="AB412" s="1"/>
  <c r="W411"/>
  <c r="C411" s="1"/>
  <c r="AB411" s="1"/>
  <c r="W410"/>
  <c r="C410" s="1"/>
  <c r="AB410" s="1"/>
  <c r="W408"/>
  <c r="C408" s="1"/>
  <c r="AB408" s="1"/>
  <c r="W406"/>
  <c r="AC404"/>
  <c r="AA404"/>
  <c r="Z404"/>
  <c r="Y404"/>
  <c r="X404"/>
  <c r="V404"/>
  <c r="U404"/>
  <c r="T404"/>
  <c r="S404"/>
  <c r="R404"/>
  <c r="Q404"/>
  <c r="P404"/>
  <c r="O404"/>
  <c r="N404"/>
  <c r="M404"/>
  <c r="L404"/>
  <c r="K404"/>
  <c r="J404"/>
  <c r="I404"/>
  <c r="H404"/>
  <c r="G404"/>
  <c r="F404"/>
  <c r="E404"/>
  <c r="D404"/>
  <c r="W401"/>
  <c r="W400"/>
  <c r="C400" s="1"/>
  <c r="AC398"/>
  <c r="AA398"/>
  <c r="Z398"/>
  <c r="Y398"/>
  <c r="X398"/>
  <c r="U398"/>
  <c r="T398"/>
  <c r="S398"/>
  <c r="R398"/>
  <c r="Q398"/>
  <c r="P398"/>
  <c r="O398"/>
  <c r="N398"/>
  <c r="M398"/>
  <c r="L398"/>
  <c r="K398"/>
  <c r="J398"/>
  <c r="I398"/>
  <c r="H398"/>
  <c r="G398"/>
  <c r="F398"/>
  <c r="E398"/>
  <c r="D398"/>
  <c r="W397"/>
  <c r="C397" s="1"/>
  <c r="AB397" s="1"/>
  <c r="W396"/>
  <c r="C396" s="1"/>
  <c r="AB396" s="1"/>
  <c r="W395"/>
  <c r="C395" s="1"/>
  <c r="AB395" s="1"/>
  <c r="W394"/>
  <c r="C394" s="1"/>
  <c r="AB394" s="1"/>
  <c r="W393"/>
  <c r="V393"/>
  <c r="V398" s="1"/>
  <c r="W392"/>
  <c r="C392" s="1"/>
  <c r="W389"/>
  <c r="C389" s="1"/>
  <c r="AB389" s="1"/>
  <c r="W387"/>
  <c r="C387" s="1"/>
  <c r="AB387" s="1"/>
  <c r="W386"/>
  <c r="C386" s="1"/>
  <c r="AB386" s="1"/>
  <c r="W385"/>
  <c r="C385" s="1"/>
  <c r="AB385" s="1"/>
  <c r="W384"/>
  <c r="C384" s="1"/>
  <c r="AB384" s="1"/>
  <c r="W383"/>
  <c r="C383" s="1"/>
  <c r="AB383" s="1"/>
  <c r="A384"/>
  <c r="A385" s="1"/>
  <c r="A386" s="1"/>
  <c r="A387" s="1"/>
  <c r="A388" s="1"/>
  <c r="A389" s="1"/>
  <c r="U379"/>
  <c r="T379"/>
  <c r="AC378"/>
  <c r="AC379" s="1"/>
  <c r="AA378"/>
  <c r="AA379" s="1"/>
  <c r="Z378"/>
  <c r="Z379" s="1"/>
  <c r="Y378"/>
  <c r="Y379" s="1"/>
  <c r="X378"/>
  <c r="X379" s="1"/>
  <c r="V378"/>
  <c r="V379" s="1"/>
  <c r="S378"/>
  <c r="S379" s="1"/>
  <c r="R378"/>
  <c r="R379" s="1"/>
  <c r="Q378"/>
  <c r="Q379" s="1"/>
  <c r="P378"/>
  <c r="P379" s="1"/>
  <c r="O378"/>
  <c r="O379" s="1"/>
  <c r="N378"/>
  <c r="N379" s="1"/>
  <c r="M378"/>
  <c r="M379" s="1"/>
  <c r="L378"/>
  <c r="L379" s="1"/>
  <c r="K378"/>
  <c r="K379" s="1"/>
  <c r="J378"/>
  <c r="J379" s="1"/>
  <c r="I378"/>
  <c r="I379" s="1"/>
  <c r="H378"/>
  <c r="H379" s="1"/>
  <c r="G378"/>
  <c r="G379" s="1"/>
  <c r="F378"/>
  <c r="F379" s="1"/>
  <c r="E378"/>
  <c r="E379" s="1"/>
  <c r="D378"/>
  <c r="D379" s="1"/>
  <c r="W377"/>
  <c r="W378" s="1"/>
  <c r="W379" s="1"/>
  <c r="AA373"/>
  <c r="Z373"/>
  <c r="Y373"/>
  <c r="X373"/>
  <c r="V373"/>
  <c r="S373"/>
  <c r="R373"/>
  <c r="Q373"/>
  <c r="P373"/>
  <c r="O373"/>
  <c r="N373"/>
  <c r="M373"/>
  <c r="L373"/>
  <c r="K373"/>
  <c r="J373"/>
  <c r="I373"/>
  <c r="H373"/>
  <c r="G373"/>
  <c r="F373"/>
  <c r="E373"/>
  <c r="D373"/>
  <c r="W372"/>
  <c r="W373" s="1"/>
  <c r="AC370"/>
  <c r="AC374" s="1"/>
  <c r="AA370"/>
  <c r="Z370"/>
  <c r="Y370"/>
  <c r="X370"/>
  <c r="V370"/>
  <c r="U370"/>
  <c r="T370"/>
  <c r="S370"/>
  <c r="R370"/>
  <c r="Q370"/>
  <c r="P370"/>
  <c r="O370"/>
  <c r="N370"/>
  <c r="M370"/>
  <c r="L370"/>
  <c r="K370"/>
  <c r="J370"/>
  <c r="I370"/>
  <c r="H370"/>
  <c r="G370"/>
  <c r="F370"/>
  <c r="E370"/>
  <c r="D370"/>
  <c r="W369"/>
  <c r="C369" s="1"/>
  <c r="AB369" s="1"/>
  <c r="W368"/>
  <c r="AA364"/>
  <c r="Z364"/>
  <c r="Y364"/>
  <c r="X364"/>
  <c r="V364"/>
  <c r="S364"/>
  <c r="R364"/>
  <c r="Q364"/>
  <c r="P364"/>
  <c r="N364"/>
  <c r="M364"/>
  <c r="L364"/>
  <c r="K364"/>
  <c r="J364"/>
  <c r="I364"/>
  <c r="H364"/>
  <c r="G364"/>
  <c r="F364"/>
  <c r="E364"/>
  <c r="D364"/>
  <c r="O363"/>
  <c r="O364" s="1"/>
  <c r="AC361"/>
  <c r="AA361"/>
  <c r="Z361"/>
  <c r="Y361"/>
  <c r="X361"/>
  <c r="V361"/>
  <c r="U361"/>
  <c r="T361"/>
  <c r="S361"/>
  <c r="R361"/>
  <c r="Q361"/>
  <c r="P361"/>
  <c r="N361"/>
  <c r="M361"/>
  <c r="L361"/>
  <c r="K361"/>
  <c r="J361"/>
  <c r="I361"/>
  <c r="H361"/>
  <c r="G361"/>
  <c r="F361"/>
  <c r="E361"/>
  <c r="D361"/>
  <c r="W360"/>
  <c r="C360" s="1"/>
  <c r="AB360" s="1"/>
  <c r="W359"/>
  <c r="C359" s="1"/>
  <c r="AB359" s="1"/>
  <c r="O358"/>
  <c r="O361" s="1"/>
  <c r="W357"/>
  <c r="AC355"/>
  <c r="AA355"/>
  <c r="Z355"/>
  <c r="Y355"/>
  <c r="X355"/>
  <c r="V355"/>
  <c r="U355"/>
  <c r="T355"/>
  <c r="S355"/>
  <c r="R355"/>
  <c r="Q355"/>
  <c r="P355"/>
  <c r="N355"/>
  <c r="M355"/>
  <c r="L355"/>
  <c r="K355"/>
  <c r="J355"/>
  <c r="I355"/>
  <c r="H355"/>
  <c r="G355"/>
  <c r="F355"/>
  <c r="E355"/>
  <c r="D355"/>
  <c r="O354"/>
  <c r="W354" s="1"/>
  <c r="O353"/>
  <c r="W353" s="1"/>
  <c r="O352"/>
  <c r="W352" s="1"/>
  <c r="W350"/>
  <c r="C350" s="1"/>
  <c r="AB350" s="1"/>
  <c r="W349"/>
  <c r="C349" s="1"/>
  <c r="AB349" s="1"/>
  <c r="W348"/>
  <c r="C348" s="1"/>
  <c r="AB348" s="1"/>
  <c r="W347"/>
  <c r="C347" s="1"/>
  <c r="AB347" s="1"/>
  <c r="W346"/>
  <c r="C346" s="1"/>
  <c r="AB346" s="1"/>
  <c r="W345"/>
  <c r="C345" s="1"/>
  <c r="AB345" s="1"/>
  <c r="W344"/>
  <c r="C344" s="1"/>
  <c r="AB344" s="1"/>
  <c r="O343"/>
  <c r="W343" s="1"/>
  <c r="O342"/>
  <c r="O341"/>
  <c r="W341" s="1"/>
  <c r="AC339"/>
  <c r="AA339"/>
  <c r="Z339"/>
  <c r="Y339"/>
  <c r="X339"/>
  <c r="V339"/>
  <c r="U339"/>
  <c r="T339"/>
  <c r="S339"/>
  <c r="R339"/>
  <c r="Q339"/>
  <c r="P339"/>
  <c r="N339"/>
  <c r="M339"/>
  <c r="L339"/>
  <c r="K339"/>
  <c r="J339"/>
  <c r="I339"/>
  <c r="H339"/>
  <c r="G339"/>
  <c r="F339"/>
  <c r="E339"/>
  <c r="D339"/>
  <c r="W338"/>
  <c r="C338" s="1"/>
  <c r="AB338" s="1"/>
  <c r="O337"/>
  <c r="W337" s="1"/>
  <c r="O336"/>
  <c r="W336" s="1"/>
  <c r="W335"/>
  <c r="C335" s="1"/>
  <c r="AB335" s="1"/>
  <c r="W334"/>
  <c r="C334" s="1"/>
  <c r="AB334" s="1"/>
  <c r="O333"/>
  <c r="W332"/>
  <c r="C332" s="1"/>
  <c r="AB332" s="1"/>
  <c r="W331"/>
  <c r="C331" s="1"/>
  <c r="AB331" s="1"/>
  <c r="W330"/>
  <c r="AC326"/>
  <c r="AC327" s="1"/>
  <c r="AA326"/>
  <c r="AA327" s="1"/>
  <c r="Z326"/>
  <c r="Z327" s="1"/>
  <c r="Y326"/>
  <c r="Y327" s="1"/>
  <c r="X326"/>
  <c r="X327" s="1"/>
  <c r="U326"/>
  <c r="U327" s="1"/>
  <c r="T326"/>
  <c r="T327" s="1"/>
  <c r="S326"/>
  <c r="S327" s="1"/>
  <c r="R326"/>
  <c r="R327" s="1"/>
  <c r="Q326"/>
  <c r="Q327" s="1"/>
  <c r="P326"/>
  <c r="P327" s="1"/>
  <c r="O326"/>
  <c r="O327" s="1"/>
  <c r="N326"/>
  <c r="N327" s="1"/>
  <c r="M326"/>
  <c r="M327" s="1"/>
  <c r="L326"/>
  <c r="L327" s="1"/>
  <c r="K326"/>
  <c r="K327" s="1"/>
  <c r="J326"/>
  <c r="J327" s="1"/>
  <c r="I326"/>
  <c r="I327" s="1"/>
  <c r="H326"/>
  <c r="H327" s="1"/>
  <c r="G326"/>
  <c r="G327" s="1"/>
  <c r="F326"/>
  <c r="F327" s="1"/>
  <c r="E326"/>
  <c r="E327" s="1"/>
  <c r="D326"/>
  <c r="D327" s="1"/>
  <c r="W325"/>
  <c r="C325" s="1"/>
  <c r="AB325" s="1"/>
  <c r="V326"/>
  <c r="V327" s="1"/>
  <c r="W323"/>
  <c r="C323" s="1"/>
  <c r="AB323" s="1"/>
  <c r="W322"/>
  <c r="C322" s="1"/>
  <c r="AA319"/>
  <c r="Z319"/>
  <c r="Y319"/>
  <c r="X319"/>
  <c r="V319"/>
  <c r="S319"/>
  <c r="R319"/>
  <c r="Q319"/>
  <c r="P319"/>
  <c r="O319"/>
  <c r="N319"/>
  <c r="M319"/>
  <c r="L319"/>
  <c r="K319"/>
  <c r="J319"/>
  <c r="I319"/>
  <c r="H319"/>
  <c r="G319"/>
  <c r="F319"/>
  <c r="E319"/>
  <c r="D319"/>
  <c r="W318"/>
  <c r="W319" s="1"/>
  <c r="W314"/>
  <c r="C314" s="1"/>
  <c r="AB314" s="1"/>
  <c r="W313"/>
  <c r="V313"/>
  <c r="V316" s="1"/>
  <c r="W312"/>
  <c r="C312" s="1"/>
  <c r="AB312" s="1"/>
  <c r="W311"/>
  <c r="C311" s="1"/>
  <c r="AB311" s="1"/>
  <c r="W310"/>
  <c r="C310" s="1"/>
  <c r="AB310" s="1"/>
  <c r="W309"/>
  <c r="W316" s="1"/>
  <c r="AA307"/>
  <c r="Z307"/>
  <c r="Y307"/>
  <c r="X307"/>
  <c r="V307"/>
  <c r="U307"/>
  <c r="T307"/>
  <c r="S307"/>
  <c r="R307"/>
  <c r="Q307"/>
  <c r="O307"/>
  <c r="N307"/>
  <c r="M307"/>
  <c r="L307"/>
  <c r="K307"/>
  <c r="J307"/>
  <c r="I307"/>
  <c r="H307"/>
  <c r="G307"/>
  <c r="F307"/>
  <c r="E307"/>
  <c r="D307"/>
  <c r="W306"/>
  <c r="AA304"/>
  <c r="Z304"/>
  <c r="Y304"/>
  <c r="X304"/>
  <c r="V304"/>
  <c r="S304"/>
  <c r="R304"/>
  <c r="Q304"/>
  <c r="P304"/>
  <c r="O304"/>
  <c r="N304"/>
  <c r="M304"/>
  <c r="L304"/>
  <c r="K304"/>
  <c r="J304"/>
  <c r="I304"/>
  <c r="H304"/>
  <c r="G304"/>
  <c r="F304"/>
  <c r="E304"/>
  <c r="D304"/>
  <c r="W303"/>
  <c r="O284"/>
  <c r="W284" s="1"/>
  <c r="O283"/>
  <c r="AA278"/>
  <c r="Z278"/>
  <c r="Y278"/>
  <c r="X278"/>
  <c r="V278"/>
  <c r="U278"/>
  <c r="T278"/>
  <c r="S278"/>
  <c r="R278"/>
  <c r="Q278"/>
  <c r="P278"/>
  <c r="O278"/>
  <c r="N278"/>
  <c r="M278"/>
  <c r="L278"/>
  <c r="K278"/>
  <c r="J278"/>
  <c r="I278"/>
  <c r="H278"/>
  <c r="G278"/>
  <c r="F278"/>
  <c r="E278"/>
  <c r="D278"/>
  <c r="W277"/>
  <c r="C277" s="1"/>
  <c r="AB277" s="1"/>
  <c r="W276"/>
  <c r="C276" s="1"/>
  <c r="AB276" s="1"/>
  <c r="W275"/>
  <c r="C275" s="1"/>
  <c r="AB275" s="1"/>
  <c r="W274"/>
  <c r="C274" s="1"/>
  <c r="AB274" s="1"/>
  <c r="W273"/>
  <c r="C273" s="1"/>
  <c r="AB273" s="1"/>
  <c r="W272"/>
  <c r="C272" s="1"/>
  <c r="AB272" s="1"/>
  <c r="W271"/>
  <c r="C271" s="1"/>
  <c r="AB271" s="1"/>
  <c r="W270"/>
  <c r="W267"/>
  <c r="C267" s="1"/>
  <c r="AB267" s="1"/>
  <c r="O265"/>
  <c r="W265" s="1"/>
  <c r="W264"/>
  <c r="C264" s="1"/>
  <c r="AB264" s="1"/>
  <c r="W263"/>
  <c r="C263" s="1"/>
  <c r="AB263" s="1"/>
  <c r="O262"/>
  <c r="AC259"/>
  <c r="AA259"/>
  <c r="Z259"/>
  <c r="Y259"/>
  <c r="X259"/>
  <c r="V259"/>
  <c r="U259"/>
  <c r="T259"/>
  <c r="S259"/>
  <c r="R259"/>
  <c r="Q259"/>
  <c r="P259"/>
  <c r="N259"/>
  <c r="M259"/>
  <c r="L259"/>
  <c r="K259"/>
  <c r="J259"/>
  <c r="I259"/>
  <c r="H259"/>
  <c r="G259"/>
  <c r="F259"/>
  <c r="E259"/>
  <c r="D259"/>
  <c r="W258"/>
  <c r="C258" s="1"/>
  <c r="AB258" s="1"/>
  <c r="W257"/>
  <c r="C257" s="1"/>
  <c r="AB257" s="1"/>
  <c r="O256"/>
  <c r="W255"/>
  <c r="C255" s="1"/>
  <c r="AB255" s="1"/>
  <c r="W254"/>
  <c r="C254" s="1"/>
  <c r="AB254" s="1"/>
  <c r="W253"/>
  <c r="C253" s="1"/>
  <c r="AB253" s="1"/>
  <c r="O252"/>
  <c r="W251"/>
  <c r="C251" s="1"/>
  <c r="AB251" s="1"/>
  <c r="W250"/>
  <c r="C250" s="1"/>
  <c r="AC248"/>
  <c r="AA248"/>
  <c r="Y248"/>
  <c r="X248"/>
  <c r="S248"/>
  <c r="R248"/>
  <c r="Q248"/>
  <c r="P248"/>
  <c r="N248"/>
  <c r="M248"/>
  <c r="L248"/>
  <c r="K248"/>
  <c r="J248"/>
  <c r="I248"/>
  <c r="H248"/>
  <c r="G248"/>
  <c r="F248"/>
  <c r="E248"/>
  <c r="D248"/>
  <c r="O246"/>
  <c r="O245"/>
  <c r="W244"/>
  <c r="C244" s="1"/>
  <c r="AB244" s="1"/>
  <c r="O243"/>
  <c r="C243" s="1"/>
  <c r="Z243" s="1"/>
  <c r="O242"/>
  <c r="C242" s="1"/>
  <c r="Z242" s="1"/>
  <c r="O241"/>
  <c r="C241" s="1"/>
  <c r="Z241" s="1"/>
  <c r="O240"/>
  <c r="W240" s="1"/>
  <c r="O239"/>
  <c r="O238"/>
  <c r="W238" s="1"/>
  <c r="O237"/>
  <c r="C237" s="1"/>
  <c r="Z237" s="1"/>
  <c r="O236"/>
  <c r="C236" s="1"/>
  <c r="Z236" s="1"/>
  <c r="O235"/>
  <c r="C235" s="1"/>
  <c r="Z235" s="1"/>
  <c r="O234"/>
  <c r="C234" s="1"/>
  <c r="Z234" s="1"/>
  <c r="O233"/>
  <c r="C233" s="1"/>
  <c r="Z233" s="1"/>
  <c r="O232"/>
  <c r="O231"/>
  <c r="O230"/>
  <c r="O229"/>
  <c r="O228"/>
  <c r="O227"/>
  <c r="C227" s="1"/>
  <c r="Z227" s="1"/>
  <c r="O226"/>
  <c r="W226" s="1"/>
  <c r="O225"/>
  <c r="O224"/>
  <c r="W224" s="1"/>
  <c r="O223"/>
  <c r="O222"/>
  <c r="W222" s="1"/>
  <c r="O221"/>
  <c r="O220"/>
  <c r="C220" s="1"/>
  <c r="Z220" s="1"/>
  <c r="O219"/>
  <c r="O218"/>
  <c r="W218" s="1"/>
  <c r="O217"/>
  <c r="O216"/>
  <c r="C216" s="1"/>
  <c r="Z216" s="1"/>
  <c r="W215"/>
  <c r="C215" s="1"/>
  <c r="AB215" s="1"/>
  <c r="O214"/>
  <c r="O213"/>
  <c r="C213" s="1"/>
  <c r="Z213" s="1"/>
  <c r="O212"/>
  <c r="O211"/>
  <c r="W211" s="1"/>
  <c r="O210"/>
  <c r="O209"/>
  <c r="C209" s="1"/>
  <c r="Z209" s="1"/>
  <c r="O208"/>
  <c r="C208" s="1"/>
  <c r="Z208" s="1"/>
  <c r="W207"/>
  <c r="C207" s="1"/>
  <c r="AB207" s="1"/>
  <c r="O206"/>
  <c r="C206" s="1"/>
  <c r="Z206" s="1"/>
  <c r="C205"/>
  <c r="Z205" s="1"/>
  <c r="O204"/>
  <c r="C204" s="1"/>
  <c r="Z204" s="1"/>
  <c r="W203"/>
  <c r="V203"/>
  <c r="W202"/>
  <c r="C202" s="1"/>
  <c r="AB202" s="1"/>
  <c r="C201"/>
  <c r="Z201" s="1"/>
  <c r="C200"/>
  <c r="Z200" s="1"/>
  <c r="C199"/>
  <c r="Z199" s="1"/>
  <c r="C198"/>
  <c r="Z198" s="1"/>
  <c r="O197"/>
  <c r="C197" s="1"/>
  <c r="Z197" s="1"/>
  <c r="O196"/>
  <c r="C196" s="1"/>
  <c r="Z196" s="1"/>
  <c r="O195"/>
  <c r="O194"/>
  <c r="O193"/>
  <c r="O192"/>
  <c r="O191"/>
  <c r="W191" s="1"/>
  <c r="O190"/>
  <c r="O189"/>
  <c r="W189" s="1"/>
  <c r="W188"/>
  <c r="C188" s="1"/>
  <c r="AB188" s="1"/>
  <c r="O187"/>
  <c r="W187" s="1"/>
  <c r="O186"/>
  <c r="O185"/>
  <c r="W185" s="1"/>
  <c r="C184"/>
  <c r="Z184" s="1"/>
  <c r="O183"/>
  <c r="W182"/>
  <c r="V182"/>
  <c r="W181"/>
  <c r="V181"/>
  <c r="W177"/>
  <c r="C177" s="1"/>
  <c r="AB177" s="1"/>
  <c r="W176"/>
  <c r="C176" s="1"/>
  <c r="AB176" s="1"/>
  <c r="W175"/>
  <c r="C175" s="1"/>
  <c r="AB175" s="1"/>
  <c r="O174"/>
  <c r="C174" s="1"/>
  <c r="Z174" s="1"/>
  <c r="W173"/>
  <c r="C173" s="1"/>
  <c r="AB173" s="1"/>
  <c r="W172"/>
  <c r="C172" s="1"/>
  <c r="AB172" s="1"/>
  <c r="W171"/>
  <c r="C171" s="1"/>
  <c r="AB171" s="1"/>
  <c r="O170"/>
  <c r="W170" s="1"/>
  <c r="O169"/>
  <c r="W169" s="1"/>
  <c r="C168"/>
  <c r="Z168" s="1"/>
  <c r="W167"/>
  <c r="C167" s="1"/>
  <c r="AB167" s="1"/>
  <c r="W166"/>
  <c r="C166" s="1"/>
  <c r="AB166" s="1"/>
  <c r="W162"/>
  <c r="C162" s="1"/>
  <c r="AB162" s="1"/>
  <c r="W161"/>
  <c r="C161" s="1"/>
  <c r="AB161" s="1"/>
  <c r="W160"/>
  <c r="C160" s="1"/>
  <c r="AB160" s="1"/>
  <c r="O159"/>
  <c r="C159" s="1"/>
  <c r="Z159" s="1"/>
  <c r="O158"/>
  <c r="C158" s="1"/>
  <c r="Z158" s="1"/>
  <c r="O157"/>
  <c r="C157" s="1"/>
  <c r="Z157" s="1"/>
  <c r="O156"/>
  <c r="C156" s="1"/>
  <c r="Z156" s="1"/>
  <c r="O155"/>
  <c r="C155" s="1"/>
  <c r="Z155" s="1"/>
  <c r="O154"/>
  <c r="C154" s="1"/>
  <c r="Z154" s="1"/>
  <c r="O153"/>
  <c r="C153" s="1"/>
  <c r="Z153" s="1"/>
  <c r="O152"/>
  <c r="C152" s="1"/>
  <c r="Z152" s="1"/>
  <c r="O151"/>
  <c r="C151" s="1"/>
  <c r="Z151" s="1"/>
  <c r="O150"/>
  <c r="C150" s="1"/>
  <c r="Z150" s="1"/>
  <c r="O149"/>
  <c r="C149" s="1"/>
  <c r="Z149" s="1"/>
  <c r="O148"/>
  <c r="C148" s="1"/>
  <c r="Z148" s="1"/>
  <c r="O147"/>
  <c r="C147" s="1"/>
  <c r="Z147" s="1"/>
  <c r="O146"/>
  <c r="C146" s="1"/>
  <c r="Z146" s="1"/>
  <c r="O145"/>
  <c r="C145" s="1"/>
  <c r="Z145" s="1"/>
  <c r="O144"/>
  <c r="C144" s="1"/>
  <c r="Z144" s="1"/>
  <c r="O143"/>
  <c r="C143" s="1"/>
  <c r="Z143" s="1"/>
  <c r="O142"/>
  <c r="C142" s="1"/>
  <c r="Z142" s="1"/>
  <c r="O141"/>
  <c r="C141" s="1"/>
  <c r="Z141" s="1"/>
  <c r="O140"/>
  <c r="C140" s="1"/>
  <c r="Z140" s="1"/>
  <c r="O139"/>
  <c r="C139" s="1"/>
  <c r="Z139" s="1"/>
  <c r="O138"/>
  <c r="C138" s="1"/>
  <c r="Z138" s="1"/>
  <c r="O137"/>
  <c r="C137" s="1"/>
  <c r="Z137" s="1"/>
  <c r="O136"/>
  <c r="C136" s="1"/>
  <c r="Z136" s="1"/>
  <c r="O135"/>
  <c r="C135" s="1"/>
  <c r="Z135" s="1"/>
  <c r="O134"/>
  <c r="C134" s="1"/>
  <c r="Z134" s="1"/>
  <c r="O133"/>
  <c r="C133" s="1"/>
  <c r="Z133" s="1"/>
  <c r="O132"/>
  <c r="C132" s="1"/>
  <c r="Z132" s="1"/>
  <c r="O131"/>
  <c r="C131" s="1"/>
  <c r="Z131" s="1"/>
  <c r="O130"/>
  <c r="C130" s="1"/>
  <c r="Z130" s="1"/>
  <c r="O129"/>
  <c r="C129" s="1"/>
  <c r="Z129" s="1"/>
  <c r="O128"/>
  <c r="C128" s="1"/>
  <c r="Z128" s="1"/>
  <c r="O127"/>
  <c r="C127" s="1"/>
  <c r="Z127" s="1"/>
  <c r="O126"/>
  <c r="C126" s="1"/>
  <c r="Z126" s="1"/>
  <c r="W125"/>
  <c r="C125" s="1"/>
  <c r="AB125" s="1"/>
  <c r="W124"/>
  <c r="C124" s="1"/>
  <c r="AB124" s="1"/>
  <c r="O123"/>
  <c r="C123" s="1"/>
  <c r="Z123" s="1"/>
  <c r="W122"/>
  <c r="C122" s="1"/>
  <c r="AB122" s="1"/>
  <c r="W121"/>
  <c r="V121"/>
  <c r="W120"/>
  <c r="C120" s="1"/>
  <c r="AB120" s="1"/>
  <c r="W119"/>
  <c r="C119" s="1"/>
  <c r="AB119" s="1"/>
  <c r="O118"/>
  <c r="C118" s="1"/>
  <c r="Z118" s="1"/>
  <c r="O117"/>
  <c r="C117" s="1"/>
  <c r="Z117" s="1"/>
  <c r="O116"/>
  <c r="C116" s="1"/>
  <c r="Z116" s="1"/>
  <c r="O115"/>
  <c r="C115" s="1"/>
  <c r="Z115" s="1"/>
  <c r="O114"/>
  <c r="C114" s="1"/>
  <c r="Z114" s="1"/>
  <c r="O113"/>
  <c r="C113" s="1"/>
  <c r="Z113" s="1"/>
  <c r="O112"/>
  <c r="W112" s="1"/>
  <c r="C112" s="1"/>
  <c r="AB112" s="1"/>
  <c r="W111"/>
  <c r="C111" s="1"/>
  <c r="AB111" s="1"/>
  <c r="W110"/>
  <c r="C110" s="1"/>
  <c r="AB110" s="1"/>
  <c r="O109"/>
  <c r="W109" s="1"/>
  <c r="O108"/>
  <c r="W108" s="1"/>
  <c r="C108" s="1"/>
  <c r="AB108" s="1"/>
  <c r="W107"/>
  <c r="C107" s="1"/>
  <c r="AB107" s="1"/>
  <c r="W106"/>
  <c r="C106" s="1"/>
  <c r="AB106" s="1"/>
  <c r="W105"/>
  <c r="C105" s="1"/>
  <c r="AB105" s="1"/>
  <c r="W104"/>
  <c r="C104" s="1"/>
  <c r="AB104" s="1"/>
  <c r="W103"/>
  <c r="C103" s="1"/>
  <c r="AB103" s="1"/>
  <c r="O102"/>
  <c r="W102" s="1"/>
  <c r="W101"/>
  <c r="C101" s="1"/>
  <c r="AB101" s="1"/>
  <c r="W100"/>
  <c r="C100" s="1"/>
  <c r="AB100" s="1"/>
  <c r="O99"/>
  <c r="C99" s="1"/>
  <c r="Z99" s="1"/>
  <c r="O98"/>
  <c r="C98" s="1"/>
  <c r="Z98" s="1"/>
  <c r="O97"/>
  <c r="C97" s="1"/>
  <c r="Z97" s="1"/>
  <c r="O96"/>
  <c r="C96" s="1"/>
  <c r="Z96" s="1"/>
  <c r="O95"/>
  <c r="C95" s="1"/>
  <c r="Z95" s="1"/>
  <c r="O94"/>
  <c r="C94" s="1"/>
  <c r="Z94" s="1"/>
  <c r="O93"/>
  <c r="C93" s="1"/>
  <c r="Z93" s="1"/>
  <c r="O92"/>
  <c r="C92" s="1"/>
  <c r="Z92" s="1"/>
  <c r="O91"/>
  <c r="C91" s="1"/>
  <c r="Z91" s="1"/>
  <c r="O90"/>
  <c r="C90" s="1"/>
  <c r="Z90" s="1"/>
  <c r="O89"/>
  <c r="W89" s="1"/>
  <c r="C89" s="1"/>
  <c r="AB89" s="1"/>
  <c r="O88"/>
  <c r="W88" s="1"/>
  <c r="O87"/>
  <c r="C87" s="1"/>
  <c r="Z87" s="1"/>
  <c r="W86"/>
  <c r="C86" s="1"/>
  <c r="AB86" s="1"/>
  <c r="O85"/>
  <c r="C85" s="1"/>
  <c r="Z85" s="1"/>
  <c r="O84"/>
  <c r="W84" s="1"/>
  <c r="C84" s="1"/>
  <c r="AB84" s="1"/>
  <c r="O83"/>
  <c r="C83" s="1"/>
  <c r="Z83" s="1"/>
  <c r="O82"/>
  <c r="C82" s="1"/>
  <c r="Z82" s="1"/>
  <c r="O81"/>
  <c r="W81" s="1"/>
  <c r="O80"/>
  <c r="W80" s="1"/>
  <c r="C80" s="1"/>
  <c r="AB80" s="1"/>
  <c r="O79"/>
  <c r="W79" s="1"/>
  <c r="W78"/>
  <c r="C78" s="1"/>
  <c r="AB78" s="1"/>
  <c r="W77"/>
  <c r="C77" s="1"/>
  <c r="AB77" s="1"/>
  <c r="W76"/>
  <c r="C76" s="1"/>
  <c r="AB76" s="1"/>
  <c r="W75"/>
  <c r="V75"/>
  <c r="O74"/>
  <c r="W74" s="1"/>
  <c r="W73"/>
  <c r="C73" s="1"/>
  <c r="AB73" s="1"/>
  <c r="O72"/>
  <c r="W72" s="1"/>
  <c r="O71"/>
  <c r="W71" s="1"/>
  <c r="W70"/>
  <c r="C70" s="1"/>
  <c r="AB70" s="1"/>
  <c r="W69"/>
  <c r="C69" s="1"/>
  <c r="AB69" s="1"/>
  <c r="W68"/>
  <c r="C68" s="1"/>
  <c r="AB68" s="1"/>
  <c r="W67"/>
  <c r="C67" s="1"/>
  <c r="AB67" s="1"/>
  <c r="W66"/>
  <c r="C66" s="1"/>
  <c r="AB66" s="1"/>
  <c r="O65"/>
  <c r="W65" s="1"/>
  <c r="C65" s="1"/>
  <c r="AB65" s="1"/>
  <c r="W64"/>
  <c r="C64" s="1"/>
  <c r="AB64" s="1"/>
  <c r="O63"/>
  <c r="W60"/>
  <c r="C60" s="1"/>
  <c r="AB60" s="1"/>
  <c r="W58"/>
  <c r="C58" s="1"/>
  <c r="AB58" s="1"/>
  <c r="W57"/>
  <c r="C57" s="1"/>
  <c r="AB57" s="1"/>
  <c r="W56"/>
  <c r="C56" s="1"/>
  <c r="AB56" s="1"/>
  <c r="W55"/>
  <c r="C55" s="1"/>
  <c r="AB55" s="1"/>
  <c r="L54"/>
  <c r="L61" s="1"/>
  <c r="K54"/>
  <c r="K61" s="1"/>
  <c r="W53"/>
  <c r="C53" s="1"/>
  <c r="AB53" s="1"/>
  <c r="W52"/>
  <c r="C52" s="1"/>
  <c r="AB52" s="1"/>
  <c r="W51"/>
  <c r="AA48"/>
  <c r="Z48"/>
  <c r="Y48"/>
  <c r="X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W45"/>
  <c r="C45" s="1"/>
  <c r="AB45" s="1"/>
  <c r="AC42"/>
  <c r="AA42"/>
  <c r="Z42"/>
  <c r="Y42"/>
  <c r="X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W41"/>
  <c r="C41" s="1"/>
  <c r="AB41" s="1"/>
  <c r="W40"/>
  <c r="V40"/>
  <c r="V42" s="1"/>
  <c r="W38"/>
  <c r="C38" s="1"/>
  <c r="AB38" s="1"/>
  <c r="W37"/>
  <c r="C37" s="1"/>
  <c r="AB37" s="1"/>
  <c r="W36"/>
  <c r="C36" s="1"/>
  <c r="W32"/>
  <c r="C32" s="1"/>
  <c r="AB32" s="1"/>
  <c r="W31"/>
  <c r="C31" s="1"/>
  <c r="AB31" s="1"/>
  <c r="W29"/>
  <c r="C29" s="1"/>
  <c r="AB29" s="1"/>
  <c r="W24"/>
  <c r="C24" s="1"/>
  <c r="AB24" s="1"/>
  <c r="W23"/>
  <c r="C23" s="1"/>
  <c r="AB23" s="1"/>
  <c r="W22"/>
  <c r="C22" s="1"/>
  <c r="AB22" s="1"/>
  <c r="K21"/>
  <c r="K34" s="1"/>
  <c r="W20"/>
  <c r="C20" s="1"/>
  <c r="AB20" s="1"/>
  <c r="W19"/>
  <c r="C19" s="1"/>
  <c r="AB19" s="1"/>
  <c r="W17"/>
  <c r="C17" s="1"/>
  <c r="AB17" s="1"/>
  <c r="W16"/>
  <c r="C16" s="1"/>
  <c r="AB16" s="1"/>
  <c r="W15"/>
  <c r="C15" s="1"/>
  <c r="AB15" s="1"/>
  <c r="W14"/>
  <c r="C14" s="1"/>
  <c r="AB14" s="1"/>
  <c r="W13"/>
  <c r="AB580" l="1"/>
  <c r="C882"/>
  <c r="C760"/>
  <c r="AB760" s="1"/>
  <c r="AB643"/>
  <c r="C580"/>
  <c r="O301"/>
  <c r="A392"/>
  <c r="A393" s="1"/>
  <c r="A394" s="1"/>
  <c r="A395" s="1"/>
  <c r="A396" s="1"/>
  <c r="A397" s="1"/>
  <c r="A400" s="1"/>
  <c r="A401" s="1"/>
  <c r="C238"/>
  <c r="AB238" s="1"/>
  <c r="C240"/>
  <c r="AB240" s="1"/>
  <c r="O268"/>
  <c r="C318"/>
  <c r="AB318" s="1"/>
  <c r="AB319" s="1"/>
  <c r="W414"/>
  <c r="C51"/>
  <c r="C75"/>
  <c r="AB75" s="1"/>
  <c r="C604"/>
  <c r="C781"/>
  <c r="AB781" s="1"/>
  <c r="C790"/>
  <c r="AB790" s="1"/>
  <c r="C796"/>
  <c r="AB796" s="1"/>
  <c r="W849"/>
  <c r="K862"/>
  <c r="K636" s="1"/>
  <c r="W48"/>
  <c r="C72"/>
  <c r="AB72" s="1"/>
  <c r="W326"/>
  <c r="W327" s="1"/>
  <c r="V598"/>
  <c r="C700"/>
  <c r="AB700" s="1"/>
  <c r="C720"/>
  <c r="AB720" s="1"/>
  <c r="C724"/>
  <c r="AB724" s="1"/>
  <c r="C341"/>
  <c r="AB341" s="1"/>
  <c r="C343"/>
  <c r="AB343" s="1"/>
  <c r="C48"/>
  <c r="C121"/>
  <c r="AB121" s="1"/>
  <c r="C169"/>
  <c r="AB169" s="1"/>
  <c r="C181"/>
  <c r="AB181" s="1"/>
  <c r="C211"/>
  <c r="AB211" s="1"/>
  <c r="C218"/>
  <c r="AB218" s="1"/>
  <c r="C222"/>
  <c r="AB222" s="1"/>
  <c r="C224"/>
  <c r="AB224" s="1"/>
  <c r="C226"/>
  <c r="AB226" s="1"/>
  <c r="C284"/>
  <c r="AB284" s="1"/>
  <c r="C313"/>
  <c r="AB313" s="1"/>
  <c r="Q365"/>
  <c r="S365"/>
  <c r="U365"/>
  <c r="U11" s="1"/>
  <c r="AC365"/>
  <c r="AC11" s="1"/>
  <c r="O355"/>
  <c r="C352"/>
  <c r="AB352" s="1"/>
  <c r="C354"/>
  <c r="AB354" s="1"/>
  <c r="W370"/>
  <c r="C406"/>
  <c r="AB406" s="1"/>
  <c r="AB414" s="1"/>
  <c r="W549"/>
  <c r="C824"/>
  <c r="AB824" s="1"/>
  <c r="C591"/>
  <c r="AB591" s="1"/>
  <c r="D624"/>
  <c r="H624"/>
  <c r="L624"/>
  <c r="P624"/>
  <c r="T624"/>
  <c r="C761"/>
  <c r="AB761" s="1"/>
  <c r="A655"/>
  <c r="A656" s="1"/>
  <c r="A657" s="1"/>
  <c r="A658" s="1"/>
  <c r="A659" s="1"/>
  <c r="A660" s="1"/>
  <c r="A661" s="1"/>
  <c r="A662" s="1"/>
  <c r="A663" s="1"/>
  <c r="A664" s="1"/>
  <c r="A667" s="1"/>
  <c r="A668" s="1"/>
  <c r="A669" s="1"/>
  <c r="A670" s="1"/>
  <c r="A671" s="1"/>
  <c r="A672" s="1"/>
  <c r="A673" s="1"/>
  <c r="A674" s="1"/>
  <c r="A675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O248"/>
  <c r="C203"/>
  <c r="AB203" s="1"/>
  <c r="C265"/>
  <c r="AB265" s="1"/>
  <c r="C418"/>
  <c r="AB418" s="1"/>
  <c r="C587"/>
  <c r="AB587" s="1"/>
  <c r="C614"/>
  <c r="C615" s="1"/>
  <c r="C618"/>
  <c r="AB618" s="1"/>
  <c r="X624"/>
  <c r="Z624"/>
  <c r="C634"/>
  <c r="C635" s="1"/>
  <c r="W634"/>
  <c r="W635" s="1"/>
  <c r="W665"/>
  <c r="W676"/>
  <c r="W693"/>
  <c r="C710"/>
  <c r="AB710" s="1"/>
  <c r="C713"/>
  <c r="AB713" s="1"/>
  <c r="C731"/>
  <c r="AB731" s="1"/>
  <c r="C772"/>
  <c r="AB772" s="1"/>
  <c r="W918"/>
  <c r="W374"/>
  <c r="E374"/>
  <c r="G374"/>
  <c r="I374"/>
  <c r="K374"/>
  <c r="M374"/>
  <c r="O374"/>
  <c r="Q374"/>
  <c r="S374"/>
  <c r="X374"/>
  <c r="Z374"/>
  <c r="D926"/>
  <c r="D636" s="1"/>
  <c r="F926"/>
  <c r="F636" s="1"/>
  <c r="H926"/>
  <c r="H636" s="1"/>
  <c r="J926"/>
  <c r="J636" s="1"/>
  <c r="L926"/>
  <c r="L636" s="1"/>
  <c r="N926"/>
  <c r="N636" s="1"/>
  <c r="P926"/>
  <c r="P636" s="1"/>
  <c r="R926"/>
  <c r="R636" s="1"/>
  <c r="T926"/>
  <c r="T636" s="1"/>
  <c r="V926"/>
  <c r="V636" s="1"/>
  <c r="Y926"/>
  <c r="Y636" s="1"/>
  <c r="AA926"/>
  <c r="AA636" s="1"/>
  <c r="Z248"/>
  <c r="W256"/>
  <c r="C256" s="1"/>
  <c r="AB256" s="1"/>
  <c r="W307"/>
  <c r="C306"/>
  <c r="AB306" s="1"/>
  <c r="AB307" s="1"/>
  <c r="W183"/>
  <c r="C183" s="1"/>
  <c r="AB183" s="1"/>
  <c r="W186"/>
  <c r="C186" s="1"/>
  <c r="AB186" s="1"/>
  <c r="W190"/>
  <c r="C190" s="1"/>
  <c r="AB190" s="1"/>
  <c r="W192"/>
  <c r="C192" s="1"/>
  <c r="AB192" s="1"/>
  <c r="W194"/>
  <c r="C194" s="1"/>
  <c r="AB194" s="1"/>
  <c r="W228"/>
  <c r="C228" s="1"/>
  <c r="AB228" s="1"/>
  <c r="W230"/>
  <c r="C230" s="1"/>
  <c r="AB230" s="1"/>
  <c r="W232"/>
  <c r="C232" s="1"/>
  <c r="AB232" s="1"/>
  <c r="W304"/>
  <c r="C303"/>
  <c r="AB303" s="1"/>
  <c r="AB304" s="1"/>
  <c r="C182"/>
  <c r="AB182" s="1"/>
  <c r="O339"/>
  <c r="O365" s="1"/>
  <c r="E365"/>
  <c r="G365"/>
  <c r="I365"/>
  <c r="K365"/>
  <c r="M365"/>
  <c r="Y365"/>
  <c r="AA365"/>
  <c r="D365"/>
  <c r="F365"/>
  <c r="H365"/>
  <c r="J365"/>
  <c r="L365"/>
  <c r="N365"/>
  <c r="X365"/>
  <c r="X11" s="1"/>
  <c r="Z365"/>
  <c r="C372"/>
  <c r="AB372" s="1"/>
  <c r="AB373" s="1"/>
  <c r="D374"/>
  <c r="F374"/>
  <c r="H374"/>
  <c r="J374"/>
  <c r="L374"/>
  <c r="N374"/>
  <c r="P374"/>
  <c r="R374"/>
  <c r="V374"/>
  <c r="Y374"/>
  <c r="AA374"/>
  <c r="C393"/>
  <c r="AB393" s="1"/>
  <c r="W398"/>
  <c r="W404"/>
  <c r="W523"/>
  <c r="O523"/>
  <c r="W529"/>
  <c r="C535"/>
  <c r="AB535" s="1"/>
  <c r="C544"/>
  <c r="Z544" s="1"/>
  <c r="Z549" s="1"/>
  <c r="C582"/>
  <c r="AB582" s="1"/>
  <c r="K598"/>
  <c r="C588"/>
  <c r="AB588" s="1"/>
  <c r="C592"/>
  <c r="AB592" s="1"/>
  <c r="C601"/>
  <c r="W601"/>
  <c r="C623"/>
  <c r="E624"/>
  <c r="G624"/>
  <c r="I624"/>
  <c r="K624"/>
  <c r="M624"/>
  <c r="O624"/>
  <c r="Q624"/>
  <c r="S624"/>
  <c r="U624"/>
  <c r="W623"/>
  <c r="Y624"/>
  <c r="AA624"/>
  <c r="AB629"/>
  <c r="AB630" s="1"/>
  <c r="W645"/>
  <c r="C645" s="1"/>
  <c r="AB645" s="1"/>
  <c r="C678"/>
  <c r="AB678" s="1"/>
  <c r="C707"/>
  <c r="AB707" s="1"/>
  <c r="C717"/>
  <c r="AB717" s="1"/>
  <c r="C736"/>
  <c r="AB736" s="1"/>
  <c r="C741"/>
  <c r="AB741" s="1"/>
  <c r="C748"/>
  <c r="AB748" s="1"/>
  <c r="C801"/>
  <c r="AB801" s="1"/>
  <c r="C813"/>
  <c r="AB813" s="1"/>
  <c r="C832"/>
  <c r="C837" s="1"/>
  <c r="W909"/>
  <c r="W910" s="1"/>
  <c r="C913"/>
  <c r="AB913" s="1"/>
  <c r="AB918" s="1"/>
  <c r="W925"/>
  <c r="E926"/>
  <c r="E636" s="1"/>
  <c r="G926"/>
  <c r="G636" s="1"/>
  <c r="I926"/>
  <c r="I636" s="1"/>
  <c r="K926"/>
  <c r="M926"/>
  <c r="M636" s="1"/>
  <c r="O926"/>
  <c r="O636" s="1"/>
  <c r="Q926"/>
  <c r="Q636" s="1"/>
  <c r="S926"/>
  <c r="S636" s="1"/>
  <c r="U926"/>
  <c r="U636" s="1"/>
  <c r="X926"/>
  <c r="X636" s="1"/>
  <c r="Z926"/>
  <c r="Z636" s="1"/>
  <c r="AC926"/>
  <c r="AC636" s="1"/>
  <c r="P365"/>
  <c r="R365"/>
  <c r="T365"/>
  <c r="T11" s="1"/>
  <c r="V365"/>
  <c r="C398"/>
  <c r="C523"/>
  <c r="Z523"/>
  <c r="AB529"/>
  <c r="F624"/>
  <c r="J624"/>
  <c r="N624"/>
  <c r="R624"/>
  <c r="AC624"/>
  <c r="AB36"/>
  <c r="W217"/>
  <c r="C217" s="1"/>
  <c r="AB217" s="1"/>
  <c r="W219"/>
  <c r="C219" s="1"/>
  <c r="AB219" s="1"/>
  <c r="W221"/>
  <c r="C221" s="1"/>
  <c r="AB221" s="1"/>
  <c r="W223"/>
  <c r="C223" s="1"/>
  <c r="AB223" s="1"/>
  <c r="W225"/>
  <c r="C225" s="1"/>
  <c r="AB225" s="1"/>
  <c r="W229"/>
  <c r="C229" s="1"/>
  <c r="AB229" s="1"/>
  <c r="W231"/>
  <c r="C231" s="1"/>
  <c r="AB231" s="1"/>
  <c r="W239"/>
  <c r="C239" s="1"/>
  <c r="AB239" s="1"/>
  <c r="W245"/>
  <c r="C245" s="1"/>
  <c r="AB245" s="1"/>
  <c r="W246"/>
  <c r="C246" s="1"/>
  <c r="AB246" s="1"/>
  <c r="O259"/>
  <c r="W252"/>
  <c r="C252" s="1"/>
  <c r="AB252" s="1"/>
  <c r="W262"/>
  <c r="W268" s="1"/>
  <c r="W42"/>
  <c r="AB48"/>
  <c r="AB51"/>
  <c r="C13"/>
  <c r="W21"/>
  <c r="W34" s="1"/>
  <c r="C40"/>
  <c r="AB40" s="1"/>
  <c r="W54"/>
  <c r="W61" s="1"/>
  <c r="W63"/>
  <c r="C63" s="1"/>
  <c r="C71"/>
  <c r="AB71" s="1"/>
  <c r="C74"/>
  <c r="AB74" s="1"/>
  <c r="V248"/>
  <c r="C79"/>
  <c r="AB79" s="1"/>
  <c r="C81"/>
  <c r="AB81" s="1"/>
  <c r="C88"/>
  <c r="AB88" s="1"/>
  <c r="C102"/>
  <c r="AB102" s="1"/>
  <c r="C109"/>
  <c r="AB109" s="1"/>
  <c r="C170"/>
  <c r="AB170" s="1"/>
  <c r="C185"/>
  <c r="AB185" s="1"/>
  <c r="C187"/>
  <c r="AB187" s="1"/>
  <c r="C189"/>
  <c r="AB189" s="1"/>
  <c r="C191"/>
  <c r="AB191" s="1"/>
  <c r="AB250"/>
  <c r="AB549"/>
  <c r="W193"/>
  <c r="C193" s="1"/>
  <c r="AB193" s="1"/>
  <c r="W195"/>
  <c r="C195" s="1"/>
  <c r="AB195" s="1"/>
  <c r="W210"/>
  <c r="C210" s="1"/>
  <c r="AB210" s="1"/>
  <c r="W212"/>
  <c r="C212" s="1"/>
  <c r="AB212" s="1"/>
  <c r="W214"/>
  <c r="C214" s="1"/>
  <c r="AB214" s="1"/>
  <c r="W278"/>
  <c r="C270"/>
  <c r="W590"/>
  <c r="C590" s="1"/>
  <c r="W620"/>
  <c r="W624" s="1"/>
  <c r="C617"/>
  <c r="W283"/>
  <c r="W301" s="1"/>
  <c r="C304"/>
  <c r="C307"/>
  <c r="C309"/>
  <c r="C316" s="1"/>
  <c r="C319"/>
  <c r="C330"/>
  <c r="W333"/>
  <c r="W339" s="1"/>
  <c r="C336"/>
  <c r="AB336" s="1"/>
  <c r="C337"/>
  <c r="AB337" s="1"/>
  <c r="W342"/>
  <c r="W355" s="1"/>
  <c r="C353"/>
  <c r="AB353" s="1"/>
  <c r="C357"/>
  <c r="W358"/>
  <c r="W361" s="1"/>
  <c r="W363"/>
  <c r="W364" s="1"/>
  <c r="C368"/>
  <c r="C373"/>
  <c r="C377"/>
  <c r="C401"/>
  <c r="AB401" s="1"/>
  <c r="C414"/>
  <c r="C529"/>
  <c r="C549"/>
  <c r="C610"/>
  <c r="C611" s="1"/>
  <c r="AB604"/>
  <c r="AB610" s="1"/>
  <c r="AB611" s="1"/>
  <c r="V620"/>
  <c r="V624" s="1"/>
  <c r="C629"/>
  <c r="C630" s="1"/>
  <c r="W629"/>
  <c r="W630" s="1"/>
  <c r="AB693"/>
  <c r="AB696"/>
  <c r="AB322"/>
  <c r="AB326" s="1"/>
  <c r="AB327" s="1"/>
  <c r="AB392"/>
  <c r="AB398" s="1"/>
  <c r="AB400"/>
  <c r="AB416"/>
  <c r="AB523" s="1"/>
  <c r="AB614"/>
  <c r="AB615" s="1"/>
  <c r="W735"/>
  <c r="C735" s="1"/>
  <c r="AB735" s="1"/>
  <c r="W737"/>
  <c r="C737" s="1"/>
  <c r="AB737" s="1"/>
  <c r="C762"/>
  <c r="AB762" s="1"/>
  <c r="C664"/>
  <c r="AB664" s="1"/>
  <c r="C667"/>
  <c r="C693"/>
  <c r="W698"/>
  <c r="C698" s="1"/>
  <c r="C703"/>
  <c r="AB703" s="1"/>
  <c r="C706"/>
  <c r="AB706" s="1"/>
  <c r="C709"/>
  <c r="AB709" s="1"/>
  <c r="C711"/>
  <c r="AB711" s="1"/>
  <c r="C715"/>
  <c r="AB715" s="1"/>
  <c r="C719"/>
  <c r="AB719" s="1"/>
  <c r="C721"/>
  <c r="AB721" s="1"/>
  <c r="C726"/>
  <c r="AB726" s="1"/>
  <c r="C730"/>
  <c r="AB730" s="1"/>
  <c r="C732"/>
  <c r="AB732" s="1"/>
  <c r="W926"/>
  <c r="W745"/>
  <c r="C745" s="1"/>
  <c r="AB745" s="1"/>
  <c r="W751"/>
  <c r="C751" s="1"/>
  <c r="AB751" s="1"/>
  <c r="AB898"/>
  <c r="AB900" s="1"/>
  <c r="C900"/>
  <c r="AB832"/>
  <c r="AB837" s="1"/>
  <c r="W900"/>
  <c r="C918"/>
  <c r="C920"/>
  <c r="C778"/>
  <c r="AB778" s="1"/>
  <c r="C784"/>
  <c r="AB784" s="1"/>
  <c r="C793"/>
  <c r="AB793" s="1"/>
  <c r="C798"/>
  <c r="AB798" s="1"/>
  <c r="C812"/>
  <c r="AB812" s="1"/>
  <c r="C818"/>
  <c r="AB818" s="1"/>
  <c r="C844"/>
  <c r="W862"/>
  <c r="C884"/>
  <c r="W894"/>
  <c r="W896" s="1"/>
  <c r="W829" l="1"/>
  <c r="W652"/>
  <c r="C829"/>
  <c r="A695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B652"/>
  <c r="C652"/>
  <c r="A402"/>
  <c r="A403" s="1"/>
  <c r="A406" s="1"/>
  <c r="W598"/>
  <c r="W259"/>
  <c r="R11"/>
  <c r="R10" s="1"/>
  <c r="F11"/>
  <c r="M11"/>
  <c r="I11"/>
  <c r="E11"/>
  <c r="V11"/>
  <c r="V10" s="1"/>
  <c r="Q11"/>
  <c r="Q10" s="1"/>
  <c r="A37"/>
  <c r="A38" s="1"/>
  <c r="T10"/>
  <c r="P11"/>
  <c r="P10" s="1"/>
  <c r="N11"/>
  <c r="N10" s="1"/>
  <c r="J11"/>
  <c r="L11"/>
  <c r="L10" s="1"/>
  <c r="H11"/>
  <c r="D11"/>
  <c r="D10" s="1"/>
  <c r="Y11"/>
  <c r="K11"/>
  <c r="K10" s="1"/>
  <c r="G11"/>
  <c r="Z11"/>
  <c r="O11"/>
  <c r="AC10"/>
  <c r="S11"/>
  <c r="S10" s="1"/>
  <c r="C326"/>
  <c r="C327" s="1"/>
  <c r="AA11"/>
  <c r="AA10" s="1"/>
  <c r="U10"/>
  <c r="I10"/>
  <c r="X10"/>
  <c r="Y10"/>
  <c r="F10"/>
  <c r="M10"/>
  <c r="G10"/>
  <c r="H10"/>
  <c r="O10"/>
  <c r="E10"/>
  <c r="J10"/>
  <c r="C363"/>
  <c r="AB363" s="1"/>
  <c r="AB364" s="1"/>
  <c r="C358"/>
  <c r="AB358" s="1"/>
  <c r="AB259"/>
  <c r="C894"/>
  <c r="AB894" s="1"/>
  <c r="C333"/>
  <c r="AB333" s="1"/>
  <c r="C283"/>
  <c r="C21"/>
  <c r="AB21" s="1"/>
  <c r="C54"/>
  <c r="AB54" s="1"/>
  <c r="AB61" s="1"/>
  <c r="C262"/>
  <c r="C268" s="1"/>
  <c r="AB698"/>
  <c r="AB829" s="1"/>
  <c r="AB590"/>
  <c r="AB598" s="1"/>
  <c r="C598"/>
  <c r="W365"/>
  <c r="C370"/>
  <c r="C374" s="1"/>
  <c r="AB368"/>
  <c r="AB370" s="1"/>
  <c r="AB374" s="1"/>
  <c r="C896"/>
  <c r="AB884"/>
  <c r="C849"/>
  <c r="AB844"/>
  <c r="AB849" s="1"/>
  <c r="C925"/>
  <c r="C926" s="1"/>
  <c r="AB920"/>
  <c r="AB925" s="1"/>
  <c r="AB926" s="1"/>
  <c r="C676"/>
  <c r="AB667"/>
  <c r="AB676" s="1"/>
  <c r="C665"/>
  <c r="AB665"/>
  <c r="C361"/>
  <c r="AB357"/>
  <c r="C339"/>
  <c r="AB330"/>
  <c r="AB309"/>
  <c r="AB316" s="1"/>
  <c r="C620"/>
  <c r="C624" s="1"/>
  <c r="AB617"/>
  <c r="AB620" s="1"/>
  <c r="AB624" s="1"/>
  <c r="C278"/>
  <c r="AB270"/>
  <c r="AB278" s="1"/>
  <c r="AB13"/>
  <c r="AB404"/>
  <c r="C342"/>
  <c r="C560"/>
  <c r="C404"/>
  <c r="C259"/>
  <c r="W248"/>
  <c r="AB42"/>
  <c r="C862"/>
  <c r="C378"/>
  <c r="C379" s="1"/>
  <c r="AB377"/>
  <c r="AB378" s="1"/>
  <c r="AB379" s="1"/>
  <c r="C248"/>
  <c r="AB63"/>
  <c r="AB248" s="1"/>
  <c r="AB262"/>
  <c r="AB268" s="1"/>
  <c r="AB560"/>
  <c r="C42"/>
  <c r="W636" l="1"/>
  <c r="A763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W11"/>
  <c r="W10" s="1"/>
  <c r="A407"/>
  <c r="A408" s="1"/>
  <c r="A409" s="1"/>
  <c r="A410" s="1"/>
  <c r="A411" s="1"/>
  <c r="A412" s="1"/>
  <c r="A413" s="1"/>
  <c r="A416" s="1"/>
  <c r="A417" s="1"/>
  <c r="A418" s="1"/>
  <c r="A419" s="1"/>
  <c r="Z10"/>
  <c r="AB283"/>
  <c r="AB301" s="1"/>
  <c r="C301"/>
  <c r="C61"/>
  <c r="AB34"/>
  <c r="C364"/>
  <c r="A39"/>
  <c r="A40" s="1"/>
  <c r="A41" s="1"/>
  <c r="C34"/>
  <c r="AB909"/>
  <c r="AB910" s="1"/>
  <c r="C909"/>
  <c r="C910" s="1"/>
  <c r="C636" s="1"/>
  <c r="AB862"/>
  <c r="AB636" s="1"/>
  <c r="AB361"/>
  <c r="AB339"/>
  <c r="AB896"/>
  <c r="AB342"/>
  <c r="AB355" s="1"/>
  <c r="C355"/>
  <c r="A822" l="1"/>
  <c r="A823" s="1"/>
  <c r="A824" s="1"/>
  <c r="A825" s="1"/>
  <c r="A826" s="1"/>
  <c r="C365"/>
  <c r="A420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5" s="1"/>
  <c r="A526" s="1"/>
  <c r="A527" s="1"/>
  <c r="A528" s="1"/>
  <c r="A44"/>
  <c r="A45" s="1"/>
  <c r="C11"/>
  <c r="C10" s="1"/>
  <c r="AB365"/>
  <c r="AB11" s="1"/>
  <c r="AB10" l="1"/>
  <c r="A827"/>
  <c r="A828" s="1"/>
  <c r="A531"/>
  <c r="A532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46"/>
  <c r="A47" s="1"/>
  <c r="A831" l="1"/>
  <c r="A832" s="1"/>
  <c r="A833" s="1"/>
  <c r="A834" s="1"/>
  <c r="A835" s="1"/>
  <c r="A836" s="1"/>
  <c r="A839" s="1"/>
  <c r="A840" s="1"/>
  <c r="A841" s="1"/>
  <c r="A844" s="1"/>
  <c r="A845" s="1"/>
  <c r="A846" s="1"/>
  <c r="A551"/>
  <c r="A552" s="1"/>
  <c r="A553" s="1"/>
  <c r="A554" s="1"/>
  <c r="A555" s="1"/>
  <c r="A556" s="1"/>
  <c r="A557" s="1"/>
  <c r="A558" s="1"/>
  <c r="A559" s="1"/>
  <c r="A50"/>
  <c r="A51" s="1"/>
  <c r="A847" l="1"/>
  <c r="A848" s="1"/>
  <c r="A582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600" s="1"/>
  <c r="A604" s="1"/>
  <c r="A605" s="1"/>
  <c r="A606" s="1"/>
  <c r="A607" s="1"/>
  <c r="A608" s="1"/>
  <c r="A609" s="1"/>
  <c r="A614" s="1"/>
  <c r="A617" s="1"/>
  <c r="A618" s="1"/>
  <c r="A619" s="1"/>
  <c r="A622" s="1"/>
  <c r="A627" s="1"/>
  <c r="A628" s="1"/>
  <c r="A633" s="1"/>
  <c r="A562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2"/>
  <c r="A53" s="1"/>
  <c r="A54" s="1"/>
  <c r="A55" s="1"/>
  <c r="A56" s="1"/>
  <c r="A57" s="1"/>
  <c r="A58" s="1"/>
  <c r="A59" s="1"/>
  <c r="A60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851" l="1"/>
  <c r="A852" s="1"/>
  <c r="A163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853" l="1"/>
  <c r="A854" s="1"/>
  <c r="A855" s="1"/>
  <c r="A856" s="1"/>
  <c r="A857" s="1"/>
  <c r="A858" s="1"/>
  <c r="A859" s="1"/>
  <c r="A860" s="1"/>
  <c r="A861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8" s="1"/>
  <c r="A899" s="1"/>
  <c r="A904" s="1"/>
  <c r="A905" s="1"/>
  <c r="A906" s="1"/>
  <c r="A907" s="1"/>
  <c r="A908" s="1"/>
  <c r="A913" s="1"/>
  <c r="A914" s="1"/>
  <c r="A915" s="1"/>
  <c r="A916" s="1"/>
  <c r="A917" s="1"/>
  <c r="A920" s="1"/>
  <c r="A921" s="1"/>
  <c r="A922" s="1"/>
  <c r="A923" s="1"/>
  <c r="A924" s="1"/>
  <c r="A178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l="1"/>
  <c r="A250" s="1"/>
  <c r="A251" s="1"/>
  <c r="A252" s="1"/>
  <c r="A253" s="1"/>
  <c r="A254" s="1"/>
  <c r="A255" s="1"/>
  <c r="A256" s="1"/>
  <c r="A257" s="1"/>
  <c r="A258" s="1"/>
  <c r="A261" l="1"/>
  <c r="A262" s="1"/>
  <c r="A263" s="1"/>
  <c r="A264" s="1"/>
  <c r="A265" s="1"/>
  <c r="A266" s="1"/>
  <c r="A267" s="1"/>
  <c r="A270" l="1"/>
  <c r="A271" s="1"/>
  <c r="A272" s="1"/>
  <c r="A273" s="1"/>
  <c r="A274" s="1"/>
  <c r="A275" s="1"/>
  <c r="A276" s="1"/>
  <c r="A277" s="1"/>
  <c r="A280" l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3" s="1"/>
  <c r="A306" l="1"/>
  <c r="A309" s="1"/>
  <c r="A310" s="1"/>
  <c r="A311" s="1"/>
  <c r="A312" s="1"/>
  <c r="A313" s="1"/>
  <c r="A314" s="1"/>
  <c r="A315" l="1"/>
  <c r="A318" s="1"/>
  <c r="A322" s="1"/>
  <c r="A323" s="1"/>
  <c r="A324" s="1"/>
  <c r="A325" s="1"/>
  <c r="A330" s="1"/>
  <c r="A331" s="1"/>
  <c r="A332" s="1"/>
  <c r="A333" s="1"/>
  <c r="A334" s="1"/>
  <c r="A335" s="1"/>
  <c r="A336" s="1"/>
  <c r="A337" s="1"/>
  <c r="A338" s="1"/>
  <c r="A341" s="1"/>
  <c r="A342" s="1"/>
  <c r="A343" s="1"/>
  <c r="A344" s="1"/>
  <c r="A345" s="1"/>
  <c r="A346" s="1"/>
  <c r="A347" s="1"/>
  <c r="A348" s="1"/>
  <c r="A349" s="1"/>
  <c r="A350" s="1"/>
  <c r="A351" l="1"/>
  <c r="A352" s="1"/>
  <c r="A353" s="1"/>
  <c r="A354" s="1"/>
  <c r="A357" s="1"/>
  <c r="A358" s="1"/>
  <c r="A359" s="1"/>
  <c r="A360" s="1"/>
  <c r="A363" s="1"/>
  <c r="A368" s="1"/>
  <c r="A369" s="1"/>
  <c r="A372" s="1"/>
  <c r="A377" s="1"/>
</calcChain>
</file>

<file path=xl/comments1.xml><?xml version="1.0" encoding="utf-8"?>
<comments xmlns="http://schemas.openxmlformats.org/spreadsheetml/2006/main">
  <authors>
    <author>zeleninatn</author>
    <author>Автор</author>
  </authors>
  <commentList>
    <comment ref="AD50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крыша лифт в 2026, остальное 2027</t>
        </r>
      </text>
    </comment>
    <comment ref="V121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Изменить у ОМСУ</t>
        </r>
      </text>
    </comment>
    <comment ref="R203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удалить</t>
        </r>
      </text>
    </comment>
    <comment ref="R285" authorId="1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крыша уд</t>
        </r>
      </text>
    </comment>
    <comment ref="C413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исправить у ОМСУ на 27 км</t>
        </r>
      </text>
    </comment>
    <comment ref="R554" authorId="1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крыша сделана</t>
        </r>
      </text>
    </comment>
  </commentList>
</comments>
</file>

<file path=xl/sharedStrings.xml><?xml version="1.0" encoding="utf-8"?>
<sst xmlns="http://schemas.openxmlformats.org/spreadsheetml/2006/main" count="1116" uniqueCount="871">
  <si>
    <t>Форма 2</t>
  </si>
  <si>
    <t>СВЕДЕНИЯ О СТОИМОСТИ И ИСТОЧНИКАХ ФИНАНСИРОВАНИЯ</t>
  </si>
  <si>
    <t>№ п/п</t>
  </si>
  <si>
    <t>Адрес МКД</t>
  </si>
  <si>
    <t>Стоимость капитального ремонта</t>
  </si>
  <si>
    <t>Источники финансирования</t>
  </si>
  <si>
    <t>Плановый год начала работ</t>
  </si>
  <si>
    <t>Плановый год завершения работ</t>
  </si>
  <si>
    <t>Всего:</t>
  </si>
  <si>
    <t>Ремонт внутридомовых инженерных систем</t>
  </si>
  <si>
    <r>
      <t xml:space="preserve">Ремонт подвальных помещений, относящихся к общему имуществу в многоквартирном доме, </t>
    </r>
    <r>
      <rPr>
        <sz val="12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в т.ч. ремонт отмостки.</t>
    </r>
  </si>
  <si>
    <t>Ремонт фундамента, в т.ч. восстановление отмостки</t>
  </si>
  <si>
    <t>В том числе:</t>
  </si>
  <si>
    <t>Разработка проектной документации,*****</t>
  </si>
  <si>
    <t>Строительный контроль******</t>
  </si>
  <si>
    <t>Авторский надзор*******</t>
  </si>
  <si>
    <t>Средства федерального бюджета</t>
  </si>
  <si>
    <t>Средства областного бюджета</t>
  </si>
  <si>
    <t>Средства местного бюджета</t>
  </si>
  <si>
    <t>Средства собственников помещений в МКД</t>
  </si>
  <si>
    <t>Иные не запрещенные законом</t>
  </si>
  <si>
    <t>горячего водоснабжения</t>
  </si>
  <si>
    <t>холодного водоснабжения</t>
  </si>
  <si>
    <t>водоотведения</t>
  </si>
  <si>
    <t>теплоснабжения</t>
  </si>
  <si>
    <t>электроснабжения</t>
  </si>
  <si>
    <t>газоснабжения</t>
  </si>
  <si>
    <t>руб.</t>
  </si>
  <si>
    <t>ед.</t>
  </si>
  <si>
    <t>х</t>
  </si>
  <si>
    <t>г. Апатиты, ул. Ленина, д. 6</t>
  </si>
  <si>
    <t>г. Апатиты, ул. Ленина, д. 10</t>
  </si>
  <si>
    <t>г. Апатиты, ул. Ленина, д. 16</t>
  </si>
  <si>
    <t>г. Апатиты, ул. Московская, д. 1</t>
  </si>
  <si>
    <t>г. Апатиты, ул. Московская, д. 6</t>
  </si>
  <si>
    <t>г. Апатиты, ул. Фестивальная, д. 9</t>
  </si>
  <si>
    <t>г. Апатиты, ул. Ферсмана, д. 10</t>
  </si>
  <si>
    <t>г. Мончегорск, пр. Металлургов, д. 11</t>
  </si>
  <si>
    <t>г. Мурманск, ул. Воровского, д. 11</t>
  </si>
  <si>
    <t>г. Мурманск, ул. Коммуны, д. 20</t>
  </si>
  <si>
    <t>г. Мурманск, пр. Ленина, д. 67</t>
  </si>
  <si>
    <t>г. Мурманск, пр. Ленина, д. 79</t>
  </si>
  <si>
    <t xml:space="preserve">г. Мурманск, пр. Ленина, д. 80 </t>
  </si>
  <si>
    <t>г. Мурманск, ул. Планерная, д. 3</t>
  </si>
  <si>
    <t>г. Мурманск, ул. Свердлова, д. 12 корп. 2</t>
  </si>
  <si>
    <t>г. Оленегорск, ул. Комсомола, д. 1</t>
  </si>
  <si>
    <t>г. Оленегорск, ул. Мира, д. 35</t>
  </si>
  <si>
    <t>г. Оленегорск, ул. Мира, д. 37</t>
  </si>
  <si>
    <t>г. Оленегорск, ул. Мира, д. 44</t>
  </si>
  <si>
    <t>г. Оленегорск, ул. Мира, д. 46</t>
  </si>
  <si>
    <t>г. Североморск, ул. Сафонова, д. 12</t>
  </si>
  <si>
    <t>г. Апатиты, ул. Космонавтов, д. 7</t>
  </si>
  <si>
    <t>г. Апатиты, ул. Фестивальная, д. 7</t>
  </si>
  <si>
    <t>г. Кировск, ул. Кирова, д. 30</t>
  </si>
  <si>
    <t>г. Кировск, ул. Кирова, д. 36</t>
  </si>
  <si>
    <t>г. Кировск, пр. Ленина, д. 9а</t>
  </si>
  <si>
    <t>г. Ковдор, пл. Ленина, д. 8</t>
  </si>
  <si>
    <t>г. Мончегорск, пр. Металлургов, д. 23</t>
  </si>
  <si>
    <t>г. Мончегорск, пр. Металлургов, д. 24</t>
  </si>
  <si>
    <t>г. Мончегорск, пр. Металлургов, д. 31</t>
  </si>
  <si>
    <t>г. Мурманск, ул. Адмирала флота Лобова, д. 34</t>
  </si>
  <si>
    <t>г. Мурманск, пр. Ленина, д. 92</t>
  </si>
  <si>
    <t>г. Мурманск, пр. Ленина, д. 95</t>
  </si>
  <si>
    <t>г. Мурманск, ул. Октябрьская, д. 1</t>
  </si>
  <si>
    <t>г. Мурманск, ул. Сафонова, д. 32/19</t>
  </si>
  <si>
    <t>г. Мурманск, пер. Терский, д. 9</t>
  </si>
  <si>
    <t>г. Оленегорск, ул. Бардина, д. 50</t>
  </si>
  <si>
    <t>г. Оленегорск, ул. Бардина, д. 54</t>
  </si>
  <si>
    <t>г. Североморск, ул. Авиаторов, д. 1</t>
  </si>
  <si>
    <t>г. Кандалакша, ул. Спекова, д. 24</t>
  </si>
  <si>
    <t>пгт. Мурмаши, ул. Цесарского, д. 4</t>
  </si>
  <si>
    <t>пгт. Мурмаши, ул. Кирова, д. 6</t>
  </si>
  <si>
    <t>с. Ловозеро, ул. Советская, д. 25</t>
  </si>
  <si>
    <t>г. Мончегорск, пр. Металлургов, д. 33</t>
  </si>
  <si>
    <t>г. Мончегорск, пр. Металлургов, д. 35</t>
  </si>
  <si>
    <t>г. Мурманск, ул. Володарского, д. 12</t>
  </si>
  <si>
    <t>г. Мурманск, ул. Дзержинского, д. 2/33</t>
  </si>
  <si>
    <t>г. Мурманск, ул.Нахимова, д. 11</t>
  </si>
  <si>
    <t>г. Мурманск, ул. Профсоюзов, д. 24</t>
  </si>
  <si>
    <t>г. Мурманск, ул. Сафонова, д. 19</t>
  </si>
  <si>
    <t>г. Оленегорск, ул. Бардина, д. 48</t>
  </si>
  <si>
    <t>г. Заполярный, ул. Бабикова, д. 6</t>
  </si>
  <si>
    <t>г. Североморск, ул. Сафонова, д. 4</t>
  </si>
  <si>
    <t>п. Видяево, ул. Центральная, д. 1</t>
  </si>
  <si>
    <t>г. Кандалакша, ул. Спекова, д. 28</t>
  </si>
  <si>
    <t>г. Кандалакша, ул. Кировская, д. 30</t>
  </si>
  <si>
    <t>г. Кандалакша, ул. Спекова, д. 20</t>
  </si>
  <si>
    <t>г. Кола, пр. Советский, д. 39</t>
  </si>
  <si>
    <t>г. Мурманск, ул. Свердлова, д. 10 корп. 3</t>
  </si>
  <si>
    <t>г. Мурманск, ул. Шмидта, д. 17</t>
  </si>
  <si>
    <t>г. Кировск, ул. Хибиногорская, д. 30</t>
  </si>
  <si>
    <t>Муниципальное образование муниципальный округ город Апатиты с подведомственной территорией Мурманской области (ОКТМО 47519000)</t>
  </si>
  <si>
    <t>Муниципальное образование муниципальный округ город Кировск с подведомственной территорией Мурманской области (ОКТМО 47522000)</t>
  </si>
  <si>
    <t>Муниципальное образование Ковдорский муниципальный округ Мурманской области (ОКТМО 47517000)</t>
  </si>
  <si>
    <t>Муниципальное образование муниципальный округ город Мончегорск с подведомственной территорией Мурманской области (ОКТМО 47524000)</t>
  </si>
  <si>
    <t xml:space="preserve">Муниципальное образование городской округ город-герой Мурманск (ОКТМО 47 701 000)
</t>
  </si>
  <si>
    <t>Муниципальное образование муниципальный округ город Апатиты с подведомственной территорией Мурманской области (ОКТМО 47 519 000)</t>
  </si>
  <si>
    <t>Муниципальное образование Ковдорский муниципальный округ Мурманской области (ОКТМО 47 517 000)</t>
  </si>
  <si>
    <t>Муниципальное образование муниципальный округ город Мончегорск с подведомственной территорией Мурманской области (ОКТМО 47 524 000)</t>
  </si>
  <si>
    <t>Муниципальное образование муниципальный округ город Кировск с подведомственной территорией Мурманской области (ОКТМО 47 522 000)</t>
  </si>
  <si>
    <t>Муниципальное образование муниципальный округ город Оленегорск с подведомственной территорией Мурманской области  (ОКТМО 47 526 000)</t>
  </si>
  <si>
    <t xml:space="preserve">Муниципальное образование муниципальный округ город Полярные Зори с подведомственной территорией Мурманской области (ОКТМО 47 528 000)
</t>
  </si>
  <si>
    <t xml:space="preserve">Муниципальное образование Печенгский муниципальный округ Мурманской области (ОКТМО 47 515 000)
</t>
  </si>
  <si>
    <t>Муниципальное образование Печенгский муниципальный округ Мурманской области (ОКТМО 47 515 000)</t>
  </si>
  <si>
    <t xml:space="preserve">Муниципальное образование городской округ закрытое административно-территориальное образование Александровск Мурманской области (ОКТМО 47 737 000)
</t>
  </si>
  <si>
    <t>Муниципальное образование городской округ закрытое административно-территориальное образование Александровск Мурманской области (ОКТМО 47 737 000)</t>
  </si>
  <si>
    <t xml:space="preserve">Муниципальное образование городской округ закрытое административно-территориальное образование город Заозерск Мурманской области (ОКТМО 47 733 000)
</t>
  </si>
  <si>
    <t>Муниципальное образование городской округ закрытое административно-территориальное образование город Островной Мурманской области (ОКТМО 47 731 000)</t>
  </si>
  <si>
    <t xml:space="preserve">Муниципальное образование городской округ закрытое административно-территориальное образование город Североморск Мурманской области (ОКТМО 47 730 000)
</t>
  </si>
  <si>
    <t>Муниципальное образование городской округ закрытое административно-территориальное образование город Североморск Мурманской области (ОКТМО 47 730 000)</t>
  </si>
  <si>
    <t xml:space="preserve">Муниципальное образование городской округ закрытое административно-территориальное образование поселок Видяево Мурманской области (ОКТМО 47 735 000)
</t>
  </si>
  <si>
    <t>Муниципальное образование городской округ закрытое административно-территориальное образование поселок Видяево Мурманской области (ОКТМО 47 735 000)</t>
  </si>
  <si>
    <t>г. Мурманск, пер. Охотничий, д. 25</t>
  </si>
  <si>
    <t>п. Видяево, ул. Центральная д. 3</t>
  </si>
  <si>
    <t>г. Мончегорск, ул. Стахановская, д. 11</t>
  </si>
  <si>
    <t>г. Мончегорск, пр. Металлургов, д. 5</t>
  </si>
  <si>
    <t xml:space="preserve"> индивидуальный(-ые) тепловой(-ые)  пункт(-ы)</t>
  </si>
  <si>
    <t>водоподогреватель (-и)</t>
  </si>
  <si>
    <t>г. Мурманск, пр. Ленина, д. 102</t>
  </si>
  <si>
    <t>г. Мурманск, ул. И.А. Гончарова, д. 13</t>
  </si>
  <si>
    <t>г. Мурманск, ул. Сафонова, д. 5</t>
  </si>
  <si>
    <t>г. Мурманск, ул. Сафонова, д. 7</t>
  </si>
  <si>
    <t>г. Мурманск, ул. Сафонова, д. 10</t>
  </si>
  <si>
    <t>г. Мурманск, ул. Сафонова, д. 12</t>
  </si>
  <si>
    <t>г. Мурманск, ул. Свердлова, д. 16/9</t>
  </si>
  <si>
    <t>г. Мурманск, ул. Ушакова, д. 11</t>
  </si>
  <si>
    <t>г. Кировск, ул. Хибиногорская, д. 29</t>
  </si>
  <si>
    <t>г. Апатиты, пер. Московский, д. 1</t>
  </si>
  <si>
    <t>г. Апатиты, пер. Московский, д. 2</t>
  </si>
  <si>
    <t>г. Ковдор, ул. Коновалова, д. 14</t>
  </si>
  <si>
    <t>г. Ковдор, ул. Кирова, д. 4</t>
  </si>
  <si>
    <t>г. Мончегорск, ул. Советская, д. 13</t>
  </si>
  <si>
    <t>г. Оленегорск, ул. Ферсмана, д. 3</t>
  </si>
  <si>
    <t>г. Оленегорск, ул. Ферсмана, д. 17</t>
  </si>
  <si>
    <t>г. Североморск, ул. Генерала Фулика, д. 5</t>
  </si>
  <si>
    <t>г. Заполярный, ул. Ленина, д. 12/1</t>
  </si>
  <si>
    <t>г. Заполярный, ул. Мира, д. 3</t>
  </si>
  <si>
    <t>г. Кола, ул. Победы, д. 15</t>
  </si>
  <si>
    <t>пгт. Мурмаши, ул. Цесарского, д. 6</t>
  </si>
  <si>
    <t>г. Кола, ул. Кривошеева, д. 6</t>
  </si>
  <si>
    <t>г. Кола, пер. Островский, д. 5</t>
  </si>
  <si>
    <t>г. Мурманск, ул. Загородная, д. 7</t>
  </si>
  <si>
    <t>г. Мурманск, пер. Русанова, д. 4</t>
  </si>
  <si>
    <t>г. Мурманск, ул. Октябрьская, д. 26</t>
  </si>
  <si>
    <t>г. Мурманск, пер. Охотничий, д. 21</t>
  </si>
  <si>
    <t>г. Мурманск, ул. Прибрежная, д. 25</t>
  </si>
  <si>
    <t>г. Мурманск, ул. Пушкинская, д. 12</t>
  </si>
  <si>
    <t>г. Мурманск, ул. Адмирала флота Лобова, д. 35</t>
  </si>
  <si>
    <t>Ремонт или замена лифтового оборудования*</t>
  </si>
  <si>
    <t>Ремонт крыши**</t>
  </si>
  <si>
    <t>Ремонт фасада***</t>
  </si>
  <si>
    <t>Иные виды работ****</t>
  </si>
  <si>
    <t>г. Североморск, ул. Флотских Строителей, д. 5</t>
  </si>
  <si>
    <t>г. Североморск, ул. Флотских Строителей, д. 6</t>
  </si>
  <si>
    <t>* – включая  ремонт лифтовых шахт, машинных и блочных помещений;</t>
  </si>
  <si>
    <t>** – в том числе ремонт или замена системы водоотвода с заменой или восстановлением водосточных труб;</t>
  </si>
  <si>
    <t>*** – в том числе утепление, замена или восстановление водосточных труб, ремонт отмостки;</t>
  </si>
  <si>
    <t>**** – не включенные в пункты 4-19 данной формы и предусмотренные Перечнем услуг и (или) работ по капитальному ремонту общего имущества в многоквартирном доме, которые могут финансироваться за счет  средств государственной поддержки Мурманской области на проведение капитального ремонта общего имущества в многоквартирных домах, утвержденного постановлением Правительства Мурманской области от 10.09.2020 № 626-ПП;</t>
  </si>
  <si>
    <t>***** – включая  оценку технического состояния МКД,  инженерные изыскания,  проведение экспертизы проектной документации;</t>
  </si>
  <si>
    <t>****** – предельная стоимость услуг на осуществление строительного контроля при проведении капитального ремонта МКД составляет не более 1,5 % от стоимости работ;</t>
  </si>
  <si>
    <t>******* – при проведении капитального ремонта МКД, являющегося  объектом культурного наследия. Составляет не более 0,2 % от стоимости работ.</t>
  </si>
  <si>
    <t>г. Североморск, ул. Инженерная, д. 2</t>
  </si>
  <si>
    <t>г. Мурманск, ул. Старостина, д. 37</t>
  </si>
  <si>
    <t>г. Гаджиево, ул. Колышкина, д. 130</t>
  </si>
  <si>
    <t>г. Гаджиево, ул. Колышкина, д. 131</t>
  </si>
  <si>
    <t>г. Мурманск, ул. Александра Невского, 
д. 92</t>
  </si>
  <si>
    <t>г. Кировск, ул. Кирова, д. 21</t>
  </si>
  <si>
    <t>г. Мурманск (Росляково), ул. Приморская, д. 8/1</t>
  </si>
  <si>
    <t>г. Североморск, ул. Авиаторов, д. 6</t>
  </si>
  <si>
    <t>г. Североморск, ул. Гаджиева, д. 2</t>
  </si>
  <si>
    <t>г. Североморск, ул. Гаджиева, д. 3</t>
  </si>
  <si>
    <t>г. Североморск, ул. Гаджиева, д. 5</t>
  </si>
  <si>
    <t>г. Североморск, ул. Гвардейская, д. 49</t>
  </si>
  <si>
    <t>г. Североморск, ул. Северная Застава, д. 9</t>
  </si>
  <si>
    <t>г. Кола, пр. Советский, д. 42</t>
  </si>
  <si>
    <t>пгт. Мурмаши, ул. Цесарского, д. 12</t>
  </si>
  <si>
    <t>пгт. Мурмаши, ул. Цесарского, д. 12а</t>
  </si>
  <si>
    <t>г. Мурманск, ул. Папанина, д. 17</t>
  </si>
  <si>
    <t>г. Мурманск, ул. Папанина, д. 20</t>
  </si>
  <si>
    <t>г. Североморск, ул. Сафонова, д. 24</t>
  </si>
  <si>
    <t>г. Североморск, ул. Сафонова, д. 25</t>
  </si>
  <si>
    <t>г. Мурманск, ул. Комсомольская, д. 3А</t>
  </si>
  <si>
    <t>г. Мурманск, ул. Свердлова, д. 8 корп. 4</t>
  </si>
  <si>
    <t>Муниципальное образование Кандалакшский муниципальный район Мурманской области</t>
  </si>
  <si>
    <t xml:space="preserve">Муниципальное образование городское поселение Кандалакша Кандалакшского муниципального района Мурманской области (ОКТМО 47 608 101)
</t>
  </si>
  <si>
    <t>Муниципальное образование Кольский муниципальный район Мурманской области</t>
  </si>
  <si>
    <t xml:space="preserve">Муниципальное образование городское поселение город Кола Кольского муниципального района Мурманской области (ОКТМО 47 605 101)
</t>
  </si>
  <si>
    <t xml:space="preserve">Муниципальное образование городское поселение Молочный Кольского муниципального района Мурманской области (ОКТМО 47 605 161)
</t>
  </si>
  <si>
    <t xml:space="preserve">Муниципальное образование городское поселение Мурмаши Кольского муниципального района Мурманской области (ОКТМО 47 605 163)
</t>
  </si>
  <si>
    <t xml:space="preserve">Муниципальное образование сельское поселение Тулома Кольского муниципального района Мурманской области (ОКТМО 47 605 406)
</t>
  </si>
  <si>
    <t>Муниципальное образование Ловозерский муниципальный район Мурманской области</t>
  </si>
  <si>
    <t xml:space="preserve">Муниципальное образование городское поселение Ревда Ловозерского муниципального района Мурманской области (ОКТМО 47 610 154)
</t>
  </si>
  <si>
    <t xml:space="preserve">Муниципальное образование сельское поселение Ловозеро Ловозерского муниципального района Мурманской области (ОКТМО 47 610 401)
</t>
  </si>
  <si>
    <t>Муниципальное образование Терский муниципальный район Мурманской области</t>
  </si>
  <si>
    <t xml:space="preserve">Муниципальное образование городское поселение Умба Терского муниципального района Мурманской области (ОКТМО 47 620 151)
</t>
  </si>
  <si>
    <t>Муниципальное образование городское поселение Кандалакша Кандалакшского муниципального района Мурманской области (ОКТМО 47 608 101)</t>
  </si>
  <si>
    <t xml:space="preserve">Муниципальное образование городское поселение Кильдинстрой Кольского муниципального района Мурманской области (ОКТМО 47 605 158)
</t>
  </si>
  <si>
    <t>г. Апатиты, ул. Бредова, д. 1</t>
  </si>
  <si>
    <t>г. Апатиты, ул. Бредова, д. 2</t>
  </si>
  <si>
    <t>г. Апатиты, ул. Бредова, д. 3</t>
  </si>
  <si>
    <t>г. Апатиты, ул. Бредова, д. 5</t>
  </si>
  <si>
    <t>г. Апатиты, ул. Бредова, д. 15</t>
  </si>
  <si>
    <t>г. Апатиты, ул. Ленина, д. 23</t>
  </si>
  <si>
    <t>г. Апатиты, ул. Ленина, д. 29</t>
  </si>
  <si>
    <t>г. Апатиты, ул. Северная, д. 23</t>
  </si>
  <si>
    <t>Итого по Муниципальному образованию на 2026 год:</t>
  </si>
  <si>
    <t>г. Кировск, ул. Кирова, д. 43</t>
  </si>
  <si>
    <t>г. Кировск, пр. Ленина, д. 26</t>
  </si>
  <si>
    <t>г. Кировск, ул. Мира, д. 4</t>
  </si>
  <si>
    <t>г. Кировск, ул. Юбилейная, д. 5</t>
  </si>
  <si>
    <t>г. Ковдор, пл. Ленина, д. 5</t>
  </si>
  <si>
    <t>г. Ковдор, ул. Победы, д. 14</t>
  </si>
  <si>
    <t>г. Мончегорск, ул. Гагарина, д. 22</t>
  </si>
  <si>
    <t>г. Мончегорск, ул. Гагарина, д. 26</t>
  </si>
  <si>
    <t>г. Мончегорск, ул. Комсомольская, д. 48</t>
  </si>
  <si>
    <t>г. Мончегорск, пр. Ленина, д. 5</t>
  </si>
  <si>
    <t>г. Мончегорск, пр. Металлургов, д. 3</t>
  </si>
  <si>
    <t>г. Мончегорск, пр. Металлургов, д. 26</t>
  </si>
  <si>
    <t>г. Мончегорск, пр. Металлургов, д. 28</t>
  </si>
  <si>
    <t>г. Мурманск, ул. Адмирала флота Лобова, д. 27 корп. 1</t>
  </si>
  <si>
    <t>г. Мурманск, ул. Адмирала флота Лобова, д. 27 корп. 2</t>
  </si>
  <si>
    <t>г. Мурманск, ул. Адмирала флота Лобова, д. 31 корп. 1</t>
  </si>
  <si>
    <t>г. Мурманск, ул. Адмирала флота Лобова, д. 31 корп. 2</t>
  </si>
  <si>
    <t>г. Мурманск, ул. Адмирала флота Лобова, д. 32</t>
  </si>
  <si>
    <t>г. Мурманск, ул. Адмирала флота Лобова, д. 48</t>
  </si>
  <si>
    <t>г. Мурманск, ул. Аскольдовцев, д. 25
 корп. 3</t>
  </si>
  <si>
    <t>г. Мурманск, ул. Аскольдовцев, д. 25
 корп. 4</t>
  </si>
  <si>
    <t>г. Мурманск, ул. Баумана, д. 38</t>
  </si>
  <si>
    <t>г. Мурманск, ул. Виктора Миронова,   
   д. 3</t>
  </si>
  <si>
    <t>г. Мурманск, ул. Володарского, д. 1</t>
  </si>
  <si>
    <t>г. Мурманск, ул. Генерала Фролова, д. 13</t>
  </si>
  <si>
    <t>г. Мурманск, пр. Героев Рыбачьего, д. 36</t>
  </si>
  <si>
    <t>г. Мурманск, пр. Героев Рыбачьего, д. 38</t>
  </si>
  <si>
    <t>г. Мурманск, пр. Героев Рыбачьего, д. 40</t>
  </si>
  <si>
    <t>г. Мурманск, пр. Героев Рыбачьего, д. 41</t>
  </si>
  <si>
    <t>г. Мурманск, пр. Героев Рыбачьего, д. 42</t>
  </si>
  <si>
    <t>г. Мурманск, пр. Героев Рыбачьего, д. 43</t>
  </si>
  <si>
    <t>г. Мурманск, пр. Героев Рыбачьего, д. 44</t>
  </si>
  <si>
    <t>г. Мурманск, пр. Героев Рыбачьего, д. 45</t>
  </si>
  <si>
    <t>г. Мурманск, пр. Героев Рыбачьего, д. 46</t>
  </si>
  <si>
    <t>г. Мурманск, пр. Героев Рыбачьего, д. 47</t>
  </si>
  <si>
    <t>г. Мурманск, пр. Героев Рыбачьего, д. 48</t>
  </si>
  <si>
    <t>г. Мурманск, пр. Героев Рыбачьего, д. 55</t>
  </si>
  <si>
    <t>г. Мурманск, пр. Героев Рыбачьего, д. 57</t>
  </si>
  <si>
    <t>г. Мурманск, пр. Героев Рыбачьего, д. 59</t>
  </si>
  <si>
    <t>г. Мурманск, пр. Героев Рыбачьего, д. 61</t>
  </si>
  <si>
    <t>г. Мурманск, пр. Героев Рыбачьего, д. 63</t>
  </si>
  <si>
    <t>г. Мурманск, пр. Героев Рыбачьего, д. 65</t>
  </si>
  <si>
    <t>г. Мурманск, пр. Героев Рыбачьего, д. 67</t>
  </si>
  <si>
    <t>г. Мурманск, пр. Героев Рыбачьего, д. 69</t>
  </si>
  <si>
    <t>г. Мурманск, пр. Героев Рыбачьего, д. 71</t>
  </si>
  <si>
    <t>г. Мурманск, пр. Героев Рыбачьего, д. 73</t>
  </si>
  <si>
    <t>г. Мурманск, пр. Героев Рыбачьего, д. 75</t>
  </si>
  <si>
    <t>г. Мурманск, ул. Зои Космодемьянской, 
д. 12</t>
  </si>
  <si>
    <t>г. Мурманск, ул. Зои Космодемьянской, 
д. 15 корп. 1</t>
  </si>
  <si>
    <t>г. Мурманск, ул. Зои Космодемьянской, 
д. 15 корп. 2</t>
  </si>
  <si>
    <t>г. Мурманск, ул. Зои Космодемьянской, 
д. 15 корп. 3</t>
  </si>
  <si>
    <t>г. Мурманск, ул. Зои Космодемьянской, 
д. 17 корп. 1</t>
  </si>
  <si>
    <t>г. Мурманск, ул. Зои Космодемьянской, 
д. 17 корп. 3</t>
  </si>
  <si>
    <t>г. Мурманск, ул. Зои Космодемьянской, 
д. 27</t>
  </si>
  <si>
    <t>г. Мурманск, ул. Зои Космодемьянской, 
д. 29</t>
  </si>
  <si>
    <t>г. Мурманск, ул. Зои Космодемьянской, 
д. 4</t>
  </si>
  <si>
    <t>г. Мурманск, ул. Зои Космодемьянской, 
д. 6</t>
  </si>
  <si>
    <t>г. Мурманск, ул. Зои Космодемьянской, 
д. 9</t>
  </si>
  <si>
    <t>г. Мурманск, ул. Капитана Копытова, д. 47</t>
  </si>
  <si>
    <t>г. Мурманск, ул. Капитана Копытова, д. 48</t>
  </si>
  <si>
    <t>г. Мурманск, ул. Капитана Копытова, д. 49</t>
  </si>
  <si>
    <t>г. Мурманск, ул. Капитана Копытова, д. 50</t>
  </si>
  <si>
    <t>г. Мурманск, ул. Капитана Маклакова, д. 1</t>
  </si>
  <si>
    <t>г. Мурманск, ул. Капитана Маклакова, д. 6</t>
  </si>
  <si>
    <t xml:space="preserve"> г. Мурманск, ул. Карла Либкнехта, д. 11а</t>
  </si>
  <si>
    <t xml:space="preserve"> г. Мурманск, ул. Карла Либкнехта, д. 27</t>
  </si>
  <si>
    <t xml:space="preserve"> г. Мурманск, ул. Карла Маркса, д. 16</t>
  </si>
  <si>
    <t>г. Мурманск, пр. Кирова, д. 58</t>
  </si>
  <si>
    <t>г. Мурманск, пр. Кольский, д. 212</t>
  </si>
  <si>
    <t>г. Мурманск, ул. Крупской, д. 1</t>
  </si>
  <si>
    <t>г. Мурманск, ул. Крупской, д. 2</t>
  </si>
  <si>
    <t>г. Мурманск, ул. Крупской, д. 3</t>
  </si>
  <si>
    <t>г. Мурманск, ул. Крупской, д. 4</t>
  </si>
  <si>
    <t>г. Мурманск, ул. Крупской, д. 5</t>
  </si>
  <si>
    <t>г. Мурманск, ул. Крупской, д. 7</t>
  </si>
  <si>
    <t>г. Мурманск, ул. Крупской, д. 9</t>
  </si>
  <si>
    <t>г. Мурманск, ул. Крупской, д. 11</t>
  </si>
  <si>
    <t>г. Мурманск, ул. Крупской, д. 15</t>
  </si>
  <si>
    <t>г. Мурманск, ул. Крупской, д. 17</t>
  </si>
  <si>
    <t>г. Мурманск, ул. Крупской, д. 18</t>
  </si>
  <si>
    <t>г. Мурманск, ул. Крупской, д. 19</t>
  </si>
  <si>
    <t>г. Мурманск, ул. Крупской, д. 20</t>
  </si>
  <si>
    <t>г. Мурманск, ул. Крупской, д. 21</t>
  </si>
  <si>
    <t>г. Мурманск, ул. Крупской, д. 22</t>
  </si>
  <si>
    <t>г. Мурманск, ул. Крупской, д. 23</t>
  </si>
  <si>
    <t>г. Мурманск, ул. Крупской, д. 25</t>
  </si>
  <si>
    <t>г. Мурманск, ул. Крупской, д. 27</t>
  </si>
  <si>
    <t>г. Мурманск, ул. Крупской, д. 29</t>
  </si>
  <si>
    <t>г. Мурманск, ул. Крупской, д. 30</t>
  </si>
  <si>
    <t>г. Мурманск, ул. Крупской, д. 31</t>
  </si>
  <si>
    <t>г. Мурманск, ул. Крупской, д. 32</t>
  </si>
  <si>
    <t>г. Мурманск, ул. Крупской, д. 33</t>
  </si>
  <si>
    <t>г. Мурманск, ул. Крупской, д. 34</t>
  </si>
  <si>
    <t>г. Мурманск, ул. Крупской, д. 35</t>
  </si>
  <si>
    <t>г. Мурманск, ул. Крупской, д. 36</t>
  </si>
  <si>
    <t>г. Мурманск, ул. Крупской, д. 38</t>
  </si>
  <si>
    <t>г. Мурманск, ул. Крупской, д. 40</t>
  </si>
  <si>
    <t>г. Мурманск, ул. Крупской, д. 42</t>
  </si>
  <si>
    <t>г. Мурманск, ул. Крупской, д. 44</t>
  </si>
  <si>
    <t>г. Мурманск, ул. Крупской, д. 46</t>
  </si>
  <si>
    <t>г. Мурманск, ул. Крупской, д. 50</t>
  </si>
  <si>
    <t>г. Мурманск, ул. Крупской, д. 52</t>
  </si>
  <si>
    <t>г. Мурманск, ул. Крупской, д. 54</t>
  </si>
  <si>
    <t>г. Мурманск, пр. Ленина, д. 81</t>
  </si>
  <si>
    <t>г. Мурманск, пр. Ленина, д. 83</t>
  </si>
  <si>
    <t>г. Мурманск, пр. Ленина, д. 85</t>
  </si>
  <si>
    <t>г. Мурманск, пр. Михаила Ивченко, д. 8</t>
  </si>
  <si>
    <t>г. Мурманск, пр. Молодежный, д. 11</t>
  </si>
  <si>
    <t>г. Мурманск, пер. Охотничий, д. 4</t>
  </si>
  <si>
    <t>г. Мурманск, ул. Павлика Морозова, д. 1/7</t>
  </si>
  <si>
    <t>г. Мурманск, ул. Полины Осипенко, д. 2</t>
  </si>
  <si>
    <t>г. Мурманск, ул. Полухина, д. 11</t>
  </si>
  <si>
    <t>г. Мурманск, ул. Полухина, д. 14Б</t>
  </si>
  <si>
    <t>г. Мурманск, ул. Полярной Дивизии, д. 7</t>
  </si>
  <si>
    <t>г. Мурманск, ул. Полярные Зори, д. 29 корп. 1</t>
  </si>
  <si>
    <t>г. Мурманск, ул. Полярные Зори, д. 31 корп. 2</t>
  </si>
  <si>
    <t>г. Мурманск, пр. Профессора Сомова, д. 5</t>
  </si>
  <si>
    <t>г. Мурманск, пр. Профсоюзов, д. 1</t>
  </si>
  <si>
    <t>г. Мурманск, пр. Профсоюзов, д. 17/12</t>
  </si>
  <si>
    <t>г. Мурманск, пер. Русанова, д. 2</t>
  </si>
  <si>
    <t>г. Мурманск, ул. Сафонова, д. 14</t>
  </si>
  <si>
    <t>г. Мурманск, пр. Связи, д. 3</t>
  </si>
  <si>
    <t>г. Мурманск, пр. Связи, д. 4</t>
  </si>
  <si>
    <t>г. Мурманск, пр. Связи, д. 10</t>
  </si>
  <si>
    <t>г. Мурманск, пр. Связи, д. 14</t>
  </si>
  <si>
    <t>г. Мурманск, пр. Связи, д. 18</t>
  </si>
  <si>
    <t>г. Мурманск, пр. Связи, д. 22</t>
  </si>
  <si>
    <t>г. Мурманск, ул. Софьи Перовской, 
д. 31/11</t>
  </si>
  <si>
    <t>г. Мурманск, ул. Старостина, д. 3</t>
  </si>
  <si>
    <t>г. Мурманск, ул. Старостина, д. 5</t>
  </si>
  <si>
    <t>г. Мурманск, ул. Старостина, д. 7</t>
  </si>
  <si>
    <t>г. Мурманск, б. Театральный, д. 11</t>
  </si>
  <si>
    <t>г. Мурманск, ул. Ушакова, д. 1</t>
  </si>
  <si>
    <t>г. Мурманск, ул. Ушакова, д. 3</t>
  </si>
  <si>
    <t>г. Мурманск, ул. Ушакова, д. 5 корп. 1</t>
  </si>
  <si>
    <t>г. Мурманск, ул. Ушакова, д. 5 корп. 2</t>
  </si>
  <si>
    <t>г. Мурманск, ул. Ушакова, д. 7 корп. 1</t>
  </si>
  <si>
    <t>г. Мурманск, ул. Ушакова, д. 7 корп. 2</t>
  </si>
  <si>
    <t>г. Мурманск, ул. Ушакова, д. 13</t>
  </si>
  <si>
    <t>г. Мурманск, ул. Фадеев Ручей, д. 11</t>
  </si>
  <si>
    <t>г. Мурманск, ул. Шабалина, д. 1</t>
  </si>
  <si>
    <t>г. Мурманск, ул. Шабалина, д. 3</t>
  </si>
  <si>
    <t>г. Мурманск, ул. Шабалина, д. 5</t>
  </si>
  <si>
    <t>г. Мурманск, ул. Шабалина, д. 7</t>
  </si>
  <si>
    <t>г. Мурманск, ул. Шабалина, д. 9</t>
  </si>
  <si>
    <t>г. Мурманск, ул. Шабалина, д. 19</t>
  </si>
  <si>
    <t>г. Мурманск, ул. Шабалина, д. 21</t>
  </si>
  <si>
    <t>г. Мурманск, ул. Шабалина, д. 23</t>
  </si>
  <si>
    <t>г. Мурманск, ул. Шабалина, д. 25</t>
  </si>
  <si>
    <t>г. Мурманск, ул. Шабалина, д. 27</t>
  </si>
  <si>
    <t>г. Мурманск, ул. Шабалина, д. 29</t>
  </si>
  <si>
    <t>г. Мурманск, ул. Шабалина, д. 31</t>
  </si>
  <si>
    <t>г. Мурманск, ул. Шабалина, д. 35</t>
  </si>
  <si>
    <t>г. Мурманск, ул. Шабалина, д. 37</t>
  </si>
  <si>
    <t>г. Мурманск, ул. Шабалина, д. 41</t>
  </si>
  <si>
    <t>г. Мурманск, ул. Шабалина, д. 43</t>
  </si>
  <si>
    <t>г. Мурманск, ул. Шабалина, д. 45</t>
  </si>
  <si>
    <t>г. Мурманск, ул. Шабалина, д. 49</t>
  </si>
  <si>
    <t>г. Мурманск, ул. Шабалина, д. 51</t>
  </si>
  <si>
    <t>г. Мурманск, ул. Шабалина, д. 53</t>
  </si>
  <si>
    <t>г. Мурманск, ул. Шабалина, д. 55</t>
  </si>
  <si>
    <t>г. Мурманск, ул. Шабалина, д. 57</t>
  </si>
  <si>
    <t>г. Мурманск, ул. Шабалина, д. 59</t>
  </si>
  <si>
    <t>г. Мурманск, ул. Шабалина, д. 61</t>
  </si>
  <si>
    <t>г. Мурманск, ул. Шмидта, д. 1 корп. 1</t>
  </si>
  <si>
    <t>г. Мурманск, ул. Шмидта, д. 1 корп. 2</t>
  </si>
  <si>
    <t>г. Мурманск, ул. Шмидта, д. 9</t>
  </si>
  <si>
    <t>г. Мурманск, ул. Юрия Гагарина, д. 6</t>
  </si>
  <si>
    <t>г. Мурманск, ул. Юрия Гагарина, д. 33</t>
  </si>
  <si>
    <t>г. Мурманск (Росляково), 
ш. Североморское, д. 4</t>
  </si>
  <si>
    <t>г. Оленегорск, ул. Бардина, д. 39</t>
  </si>
  <si>
    <t>г. Оленегорск, ул. Капитана Иванова, д. 5</t>
  </si>
  <si>
    <t>г. Оленегорск, б. Молодежный, д. 19</t>
  </si>
  <si>
    <t>г. Оленегорск, ул. Пионерская, д. 7</t>
  </si>
  <si>
    <t>г. Оленегорск, ул. Советская, д. 4</t>
  </si>
  <si>
    <t>г. Полярные Зори, ул. Ломоносова, д. 29</t>
  </si>
  <si>
    <t>г. Полярные Зори, ул. Ломоносова, д. 31</t>
  </si>
  <si>
    <t>г. Полярные Зори, ул. Ломоносова, д. 33</t>
  </si>
  <si>
    <t>г. Полярные Зори, ул. Ломоносова, д. 35</t>
  </si>
  <si>
    <t>г. Полярные Зори, ул. Энергетиков, д. 31</t>
  </si>
  <si>
    <t>г. Заполярный, ул. Бабикова, д. 3</t>
  </si>
  <si>
    <t>г. Заполярный, ул. Бабикова, д. 5</t>
  </si>
  <si>
    <t>г. Заполярный, ул. Сафонова, д. 1</t>
  </si>
  <si>
    <t>пгт. Никель, пр. Гвардейский, д. 2</t>
  </si>
  <si>
    <t>пгт. Никель, пр. Гвардейский, д. 16</t>
  </si>
  <si>
    <t>пгт. Никель, ул. Октябрьская, д. 4</t>
  </si>
  <si>
    <t>г. Полярный, ул. Героев Североморцев, 
д. 17</t>
  </si>
  <si>
    <t>г. Снежногорск, мкр. Скальный, д. 2</t>
  </si>
  <si>
    <t>г. Снежногорск, мкр. Скальный, д. 3</t>
  </si>
  <si>
    <t>г. Снежногорск, мкр. Скальный, д. 4</t>
  </si>
  <si>
    <t>г. Снежногорск, ул. Мира, д. 7</t>
  </si>
  <si>
    <t>г. Снежногорск, ул. Мира, д. 10</t>
  </si>
  <si>
    <t>г. Снежногорск, ул. Мира, д. 12</t>
  </si>
  <si>
    <t>г. Снежногорск, ул. Октябрьская, д. 8 корп. 6</t>
  </si>
  <si>
    <t>г. Снежногорск, ул. Октябрьская, д. 9</t>
  </si>
  <si>
    <t>г. Снежногорск, ул. Октябрьская, д. 11</t>
  </si>
  <si>
    <t>г. Островной, ул. Жертв Интервенции, д. 4</t>
  </si>
  <si>
    <t>г. Заозерск, ул. Колышкина, д. 1</t>
  </si>
  <si>
    <t>г. Североморск, ул. Комсомольская, д. 9</t>
  </si>
  <si>
    <t>г. Североморск, ул. Комсомольская, д. 28</t>
  </si>
  <si>
    <t>г. Североморск, ул. Пионерская, д. 24</t>
  </si>
  <si>
    <t>г. Кандалакша, ул. Борисова, д. 6</t>
  </si>
  <si>
    <t>Итого по муниципальному образованию Кандалакшский муниципальный район на 2026 год:</t>
  </si>
  <si>
    <t>г. Кола, пр. Защитников Заполярья, 
д. 1 корп. 1</t>
  </si>
  <si>
    <t>г. Кола, пр. Защитников Заполярья, 
д. 1 корп. 2</t>
  </si>
  <si>
    <t>г. Кола, пр. Защитников Заполярья, 
д. 1 корп. 3</t>
  </si>
  <si>
    <t>г. Кола, пр. Защитников Заполярья, д. 9</t>
  </si>
  <si>
    <t>г. Кола, пр. Защитников Заполярья, д. 20</t>
  </si>
  <si>
    <t>г. Кола, ул. Миронова, д. 2</t>
  </si>
  <si>
    <t>г. Кола, ул. Миронова, д. 26</t>
  </si>
  <si>
    <t>г. Кола, ул. Победы, д. 2</t>
  </si>
  <si>
    <t>пгт Молочный, ул. Гальченко, д. 8</t>
  </si>
  <si>
    <t>пгт Молочный, ул. Гальченко, д. 9</t>
  </si>
  <si>
    <t>пгт Молочный, ул. Гальченко, д. 11</t>
  </si>
  <si>
    <t>пгт Молочный, ул. Гальченко, д. 12</t>
  </si>
  <si>
    <t>пгт Молочный, ул. Гальченко, д. 14</t>
  </si>
  <si>
    <t>пгт Молочный, ул. Гальченко, д. 15</t>
  </si>
  <si>
    <t>пгт Молочный, ул. Северная, д. 1</t>
  </si>
  <si>
    <t>пгт Молочный, ул. Северная, д. 2</t>
  </si>
  <si>
    <t>пгт Молочный, ул. Северная, д. 3</t>
  </si>
  <si>
    <t>пгт Молочный, ул. Северная, д. 4</t>
  </si>
  <si>
    <t>пгт Молочный, ул. Северная, д. 5</t>
  </si>
  <si>
    <t>пгт Молочный, ул. Северная, д. 6</t>
  </si>
  <si>
    <t>пгт Молочный, ул. Северная, д. 7</t>
  </si>
  <si>
    <t>пгт Молочный, ул. Северная, д. 8</t>
  </si>
  <si>
    <t>пгт. Мурмаши, ул. Кутахова, д. 2</t>
  </si>
  <si>
    <t>пгт. Мурмаши, ул. Кутахова, д. 4</t>
  </si>
  <si>
    <t>пгт. Мурмаши, ул. Советская, д. 37</t>
  </si>
  <si>
    <t>с. Тулома, ул. Сафонова, д. 7</t>
  </si>
  <si>
    <t>Итого по муниципальному образованию Кольский муниципальный район на 2026 год:</t>
  </si>
  <si>
    <t>пгт. Ревда, ул. Победы, д. 31а</t>
  </si>
  <si>
    <t>пгт. Ревда, ул. Нефедова, д. 2</t>
  </si>
  <si>
    <t>Итого по муниципальному образованию Ловозерский муниципальный район на 2026 год:</t>
  </si>
  <si>
    <t>пгт. Умба, ул. Советская, д. 8</t>
  </si>
  <si>
    <t>Итого по муниципальному образованию Терский муниципальный округ на 2026 год:</t>
  </si>
  <si>
    <t>Итого по  Мурманской области  на 2027 год:</t>
  </si>
  <si>
    <t>г. Апатиты, ул. Космонавтов, д. 9</t>
  </si>
  <si>
    <t>г. Апатиты, ул. Космонавтов, д. 11</t>
  </si>
  <si>
    <t>г. Апатиты, ул. Космонавтов, д. 12</t>
  </si>
  <si>
    <t>г. Апатиты, ул. Ленина, д. 5</t>
  </si>
  <si>
    <t>г. Апатиты, ул. Ферсмана, д 20</t>
  </si>
  <si>
    <t>Итого по Муниципальному образованию на 2027 год:</t>
  </si>
  <si>
    <t>г. Кировск, ул. имени 50-летия Октября,
 д. 27</t>
  </si>
  <si>
    <t>г. Кировск, ул. Кирова, д. 29</t>
  </si>
  <si>
    <t>г. Кировск, ул. Кирова, д. 33</t>
  </si>
  <si>
    <t>г. Кировск, ул. Кирова, д. 35</t>
  </si>
  <si>
    <t>н.п. Енский, ул. Строителей, д. 1</t>
  </si>
  <si>
    <t>г. Ковдор, ул. Кощица, д. 14</t>
  </si>
  <si>
    <t>г. Ковдор, ул. Победы, д. 16</t>
  </si>
  <si>
    <t>г. Ковдор, ул. Школьная, д. 3</t>
  </si>
  <si>
    <t>г. Мончегорск, ул. Гагарина, д. 24</t>
  </si>
  <si>
    <t>г. Мончегорск, ул. Комарова, д. 19</t>
  </si>
  <si>
    <t>г. Мончегорск, пр. Ленина, д. 7/42</t>
  </si>
  <si>
    <t>г. Мончегорск, пр. Металлургов, д. 18</t>
  </si>
  <si>
    <t>г. Мончегорск, н.п. 27 км железной дороги Мончегорск-Оленья,
 ул. Октябрьская, д. 35</t>
  </si>
  <si>
    <t>г. Мурманск, ул. Володарского, д. 2б</t>
  </si>
  <si>
    <t>г. Мурманск, ул. Генерала Журбы, д. 10</t>
  </si>
  <si>
    <t>г. Мурманск, ул. Дзержинского, д. 3</t>
  </si>
  <si>
    <t>г. Мурманск, ул. Капитана Егорова, д. 4</t>
  </si>
  <si>
    <t>г. Мурманск, ул. Капитана Маклакова, 
д. 10</t>
  </si>
  <si>
    <t>г. Мурманск, ул. Капитана Маклакова,
д. 14</t>
  </si>
  <si>
    <t>г. Мурманск, ул. Капитана Маклакова,
д. 15</t>
  </si>
  <si>
    <t>г. Мурманск, ул. Капитана Маклакова, 
д. 16</t>
  </si>
  <si>
    <t>г. Мурманск, ул. Капитана Маклакова,
д. 18</t>
  </si>
  <si>
    <t>г. Мурманск, ул. Капитана Маклакова, 
д. 19</t>
  </si>
  <si>
    <t>г. Мурманск, ул. Капитана Маклакова, 
д. 20</t>
  </si>
  <si>
    <t>г. Мурманск, ул. Капитана Маклакова, 
д. 22</t>
  </si>
  <si>
    <t>г. Мурманск, ул. Капитана Маклакова,
д. 23</t>
  </si>
  <si>
    <t>г. Мурманск, ул. Капитана Маклакова,
д. 24</t>
  </si>
  <si>
    <t>г. Мурманск, ул. Капитана Маклакова, 
д. 26</t>
  </si>
  <si>
    <t>г. Мурманск, ул. Капитана Маклакова, 
д. 28</t>
  </si>
  <si>
    <t>г. Мурманск, ул. Капитана Маклакова, 
д. 29</t>
  </si>
  <si>
    <t>г. Мурманск, ул. Капитана Маклакова, 
д. 30</t>
  </si>
  <si>
    <t>г. Мурманск, ул. Капитана Маклакова,
д. 31</t>
  </si>
  <si>
    <t>г. Мурманск, ул. Капитана Маклакова, 
д. 32</t>
  </si>
  <si>
    <t>г. Мурманск, ул. Капитана Маклакова, 
д. 33</t>
  </si>
  <si>
    <t>г. Мурманск, ул. Капитана Маклакова, 
д. 34</t>
  </si>
  <si>
    <t>г. Мурманск, ул. Капитана Маклакова,
д. 35</t>
  </si>
  <si>
    <t>г. Мурманск, ул. Капитана Маклакова, 
д. 36</t>
  </si>
  <si>
    <t>г. Мурманск, ул. Капитана Маклакова,
д. 37</t>
  </si>
  <si>
    <t>г. Мурманск, ул. Капитана Маклакова, 
д. 43</t>
  </si>
  <si>
    <t>г. Мурманск, ул. Капитана Маклакова,
д. 44</t>
  </si>
  <si>
    <t>г. Мурманск, ул. Капитана Маклакова, 
д. 45</t>
  </si>
  <si>
    <t>г. Мурманск, ул. Капитана Маклакова, 
д. 46</t>
  </si>
  <si>
    <t>г. Мурманск, ул. Капитана Маклакова,
д. 47</t>
  </si>
  <si>
    <t>г. Мурманск, ул. Капитана Маклакова, 
д. 48</t>
  </si>
  <si>
    <t>г. Мурманск, ул. Капитана Маклакова, 
д. 49</t>
  </si>
  <si>
    <t>г. Мурманск, ул. Капитана Маклакова, 
д. 51</t>
  </si>
  <si>
    <t>г. Мурманск, ул. Капитана Маклакова,
д. 52</t>
  </si>
  <si>
    <t>г. Мурманск, ул. Капитана Орликовой,
д. 4</t>
  </si>
  <si>
    <t>г. Мурманск, ул. Капитана Орликовой,
д. 10</t>
  </si>
  <si>
    <t>г. Мурманск, ул. Капитана Орликовой,
д. 32</t>
  </si>
  <si>
    <t>г. Мурманск, ул. Капитана Орликовой,
д. 39</t>
  </si>
  <si>
    <t>г. Мурманск, ул. Капитана Орликовой,
д. 41</t>
  </si>
  <si>
    <t>г. Мурманск, пр. Капитана Тарана, д. 10</t>
  </si>
  <si>
    <t>г. Мурманск, пр. Капитана Тарана, д. 15</t>
  </si>
  <si>
    <t>г. Мурманск, пр. Кольский, д. 31</t>
  </si>
  <si>
    <t>г. Мурманск, пр. Кольский, д. 33</t>
  </si>
  <si>
    <t>г. Мурманск, ул. Крупской, д. 24</t>
  </si>
  <si>
    <t>г. Мурманск, ул. Крупской, д. 40А</t>
  </si>
  <si>
    <t>г. Мурманск, ул. Мира, д. 13</t>
  </si>
  <si>
    <t>г. Мурманск, ул. Мира, д. 15</t>
  </si>
  <si>
    <t>г. Мурманск, ул. Мира, д. 17</t>
  </si>
  <si>
    <t>г. Мурманск, ул. Павлика Морозова, д. 5 корп. 3</t>
  </si>
  <si>
    <t>г. Мурманск, ул. Полины Осипенко, д. 4</t>
  </si>
  <si>
    <t>г. Мурманск, ул. Полины Осипенко, д. 6</t>
  </si>
  <si>
    <t>г. Мурманск, ул. Полярные Зори, д. 3</t>
  </si>
  <si>
    <t>г. Мурманск, ул. Привокзальная, д. 20</t>
  </si>
  <si>
    <t>г. Мурманск, ул. Сафонова, д. 20 корп. 2</t>
  </si>
  <si>
    <t>г. Мурманск, ул. Свердлова, д. 10 корп. 1</t>
  </si>
  <si>
    <t>г. Мурманск, ул. Свердлова, д. 10 корп. 2</t>
  </si>
  <si>
    <t>г. Мурманск, ул. Свердлова, д. 14 корп. 1</t>
  </si>
  <si>
    <t>г. Мурманск, ул. Свердлова, д. 26 корп. 2</t>
  </si>
  <si>
    <t>г. Мурманск, ул. Свердлова, д. 30 корп. 2</t>
  </si>
  <si>
    <t>г. Мурманск, пр. Связи, д. 5</t>
  </si>
  <si>
    <t>г. Мурманск, пр. Связи, д. 6</t>
  </si>
  <si>
    <t>г. Мурманск, пр. Связи, д. 7</t>
  </si>
  <si>
    <t>г. Мурманск, пр. Связи, д. 8</t>
  </si>
  <si>
    <t>г. Мурманск, пр. Связи, д. 12</t>
  </si>
  <si>
    <t>г. Мурманск, пр. Связи, д. 13</t>
  </si>
  <si>
    <t>г. Мурманск, пр. Связи, д. 20</t>
  </si>
  <si>
    <t>г. Мурманск, ул. Скальная, д. 2</t>
  </si>
  <si>
    <t>г. Мурманск, ул. Скальная, д. 4</t>
  </si>
  <si>
    <t>г. Мурманск, ул. Скальная, д. 6</t>
  </si>
  <si>
    <t>г. Мурманск, ул. Скальная, д. 8</t>
  </si>
  <si>
    <t>г. Мурманск, ул. Скальная, д. 16</t>
  </si>
  <si>
    <t>г. Мурманск, ул. Скальная, д. 20</t>
  </si>
  <si>
    <t>г. Мурманск, ул. Скальная, д. 22</t>
  </si>
  <si>
    <t>г. Мурманск, ул. Скальная, д. 24</t>
  </si>
  <si>
    <t>г. Мурманск, ул. Скальная, д. 26</t>
  </si>
  <si>
    <t>г. Мурманск, ул. Скальная, д. 33</t>
  </si>
  <si>
    <t>г. Мурманск, ул. Скальная, д. 37</t>
  </si>
  <si>
    <t>г. Мурманск, ул. Старостина, д. 1</t>
  </si>
  <si>
    <t>г. Мурманск, ул. Старостина, д. 17</t>
  </si>
  <si>
    <t>г. Мурманск, ул. Старостина, д. 19</t>
  </si>
  <si>
    <t>г. Мурманск, ул. Старостина, д. 21</t>
  </si>
  <si>
    <t>г. Мурманск, ул. Старостина, д. 29</t>
  </si>
  <si>
    <t>г. Мурманск, ул. Старостина, д. 33</t>
  </si>
  <si>
    <t>г. Мурманск, ул. Старостина, д. 45</t>
  </si>
  <si>
    <t>г. Мурманск, ул. Старостина, д. 49</t>
  </si>
  <si>
    <t>г. Мурманск, ул. Челюскинцев, д. 11</t>
  </si>
  <si>
    <t>г. Мурманск, ул. Шмидта, д. 1 корп. 3</t>
  </si>
  <si>
    <t>г. Мурманск, ул. Юрия Гагарина, д. 1</t>
  </si>
  <si>
    <t>г. Мурманск, ул. Юрия Гагарина, д. 3</t>
  </si>
  <si>
    <t>г. Мурманск, ул. Юрия Гагарина, д. 4</t>
  </si>
  <si>
    <t>г. Мурманск, ул. Юрия Гагарина, д. 9 корп. 4</t>
  </si>
  <si>
    <t>г. Мурманск, ул. Юрия Гагарина, д. 25</t>
  </si>
  <si>
    <t>г. Мурманск (Росляково), 
ул. Приморская, д. 18</t>
  </si>
  <si>
    <t>г. Мурманск (Росляково), 
ш. Североморское, д. 8</t>
  </si>
  <si>
    <t>г. Заполярный, ул.Бабикова, д. 10</t>
  </si>
  <si>
    <t>г. Заполярный, ул. Космонавтов, д. 2</t>
  </si>
  <si>
    <t>г. Заполярный, ул. Космонавтов, д. 12</t>
  </si>
  <si>
    <t>г. Заполярный, ул. Крупской, д. 5</t>
  </si>
  <si>
    <t>г. Заполярный, ул. Крупской, д. 9</t>
  </si>
  <si>
    <t>пгт. Никель, пр. Гвардейский, д. 10</t>
  </si>
  <si>
    <t>пгт. Никель, пр. Гвардейский, д. 18</t>
  </si>
  <si>
    <t>пгт. Никель, пр. Гвардейский, д. 25</t>
  </si>
  <si>
    <t>пгт. Никель, пр. Гвардейский, д. 37</t>
  </si>
  <si>
    <t>пгт. Никель, пр. Гвардейский, д. 39</t>
  </si>
  <si>
    <t>пгт. Никель, ул. Печенгская, д. 11</t>
  </si>
  <si>
    <t>пгт. Никель, ул. Печенгская, д. 13/11</t>
  </si>
  <si>
    <t>пгт. Никель, ул. Сидоровича, д. 18</t>
  </si>
  <si>
    <t>пгт. Никель, ул. Спортивная, д. 1б</t>
  </si>
  <si>
    <t>г. Полярный, ул. Гагарина, д. 3</t>
  </si>
  <si>
    <t>г. Полярный, ул. Гандюхина, д. 12</t>
  </si>
  <si>
    <t>г. Полярный, ул. Гандюхина, д. 15</t>
  </si>
  <si>
    <t>г. Полярный, ул. Душенова, д. 2</t>
  </si>
  <si>
    <t>г. Североморск, ул. Восточная, д. 11</t>
  </si>
  <si>
    <t>г. Североморск, ул. Гвардейская, д. 37</t>
  </si>
  <si>
    <t>г. Североморск, ул. Кирова, д. 2</t>
  </si>
  <si>
    <t>г. Североморск, ул. Кирова, д. 6</t>
  </si>
  <si>
    <t>нп Североморск-3, ул. Школьная, д. 1</t>
  </si>
  <si>
    <t>нп Североморск-3, ул. Школьная, д. 2</t>
  </si>
  <si>
    <t>пгт. Сафоново, ул. Папанина, д. 10</t>
  </si>
  <si>
    <t>пгт. Сафоново, ул. Школьная, д. 9</t>
  </si>
  <si>
    <t>п. Видяево, ул. Центральная д. 6</t>
  </si>
  <si>
    <t>нп. Белое Море, д. 2</t>
  </si>
  <si>
    <t>г. Кандалакша, ул. Советская, д. 16</t>
  </si>
  <si>
    <t>Итого по муниципальному образованию Кандалакшский муниципальный район на 2027 год:</t>
  </si>
  <si>
    <t>пгт Кильдинстрой, ул. Набережная, д. 7</t>
  </si>
  <si>
    <t>г. Кола, ул. Победы, д. 21</t>
  </si>
  <si>
    <t>Итого по муниципальному образованию Кольский муниципальный район на 2027 год:</t>
  </si>
  <si>
    <t xml:space="preserve">Муниципальное образование сельское поселение Ловозеро Ловозерского муниципального район Мурманской области (ОКТМО 47 610 401)
</t>
  </si>
  <si>
    <t>с. Ловозеро, ул. Вокуева, д. 9</t>
  </si>
  <si>
    <t>с. Ловозеро, ул. Вокуева, д. 17</t>
  </si>
  <si>
    <t>Итого по муниципальному образованию Ловозерский муниципальный район на 2027 год:</t>
  </si>
  <si>
    <t xml:space="preserve">Муниципальное образование городское поселение Умба Терского муниципального район Мурманской области (ОКТМО 47 620 151)
</t>
  </si>
  <si>
    <t>пгт. Умба, ул. Советская, д. 4</t>
  </si>
  <si>
    <t>Итого по муниципальному образованию Терский муниципальный район на 2027 год:</t>
  </si>
  <si>
    <t>Итого по  Мурманской области  на 2028 год:</t>
  </si>
  <si>
    <t>г. Апатиты, ул. Московская, д. 9</t>
  </si>
  <si>
    <t>г. Апатиты, ул. Московская, д. 10</t>
  </si>
  <si>
    <t>г. Апатиты, ул. Ферсмана, д. 16</t>
  </si>
  <si>
    <t>г. Апатиты, ул. Фестивальная, д. 5</t>
  </si>
  <si>
    <t>г. Апатиты, ул. Фестивальная, д. 11</t>
  </si>
  <si>
    <t>Итого по Муниципальному образованию на 2028 год:</t>
  </si>
  <si>
    <t>г. Кировск, ул. Кирова, д. 28</t>
  </si>
  <si>
    <t>г. Кировск, ул. Кирова, д. 45</t>
  </si>
  <si>
    <t>г. Кировск, ул. Кирова, д. 47</t>
  </si>
  <si>
    <t>г. Кировск, ул. Кирова, д. 49</t>
  </si>
  <si>
    <t>г. Кировск, пр. Ленина, д. 5 а</t>
  </si>
  <si>
    <t>г. Кировск, пр. Ленина, д. 19 а</t>
  </si>
  <si>
    <t>г. Кировск, пр. Ленина, д. 21 а</t>
  </si>
  <si>
    <t>г. Кировск, ул. Хибиногорская, д. 27</t>
  </si>
  <si>
    <t>г. Кировск, ул. Хибиногорская, д. 28</t>
  </si>
  <si>
    <t>г. Ковдор, ул. Горняков, д. 7</t>
  </si>
  <si>
    <t>г. Ковдор, ул. Горняков, д. 24</t>
  </si>
  <si>
    <t>г. Ковдор, ул. Кирова, д. 7</t>
  </si>
  <si>
    <t>г. Ковдор, ул. Кирова, д. 9</t>
  </si>
  <si>
    <t>г. Ковдор, ул. Ленина, д. 10</t>
  </si>
  <si>
    <t>г. Ковдор, ул. Сухачева, д. 3</t>
  </si>
  <si>
    <t>г. Ковдор, ул. Сухачева, д. 19</t>
  </si>
  <si>
    <t>г. Ковдор, ул. Сухачева, д. 23</t>
  </si>
  <si>
    <t>г. Мончегорск, ул. Гагарина, д. 14 а</t>
  </si>
  <si>
    <t>г. Мончегорск, ул. Железнодорожная,
 д. 7/19</t>
  </si>
  <si>
    <t>г. Мончегорск, ул. Кольская, д. 4</t>
  </si>
  <si>
    <t>г. Мончегорск, пр. Металлургов, д. 66</t>
  </si>
  <si>
    <t>г. Мончегорск, ул. Школьная, д. 2</t>
  </si>
  <si>
    <t>г. Мурманск, ул. Баумана, д. 53</t>
  </si>
  <si>
    <t>г. Мурманск, ул. Баумана, д. 55</t>
  </si>
  <si>
    <t>г. Мурманск, ул. Баумана, д. 57</t>
  </si>
  <si>
    <t>г. Мурманск, ул. Баумана, д. 59</t>
  </si>
  <si>
    <t>г. Мурманск, ул. Гвардейская, д. 8</t>
  </si>
  <si>
    <t>г. Мурманск, ул. Ивана Сивко, д. 9 корп. 1</t>
  </si>
  <si>
    <t>г. Мурманск, ул. Ивана Сивко, д. 9 корп. 2</t>
  </si>
  <si>
    <t>г. Мурманск, ул. Капитана Егорова, д 19</t>
  </si>
  <si>
    <t>г. Мурманск, ул. Капитана Орликовой,
 д. 11</t>
  </si>
  <si>
    <t>г. Мурманск, ул. Капитана Орликовой,
 д. 12</t>
  </si>
  <si>
    <t>г. Мурманск, ул. Капитана Орликовой,
 д. 19</t>
  </si>
  <si>
    <t>г. Мурманск, ул. Капитана Орликовой,
 д. 20</t>
  </si>
  <si>
    <t>г. Мурманск, ул. Капитана Орликовой,
 д. 21</t>
  </si>
  <si>
    <t>г. Мурманск, ул. Капитана Орликовой,
 д. 23</t>
  </si>
  <si>
    <t>г. Мурманск, ул. Капитана Орликовой,
 д. 24</t>
  </si>
  <si>
    <t>г. Мурманск, ул. Капитана Орликовой,
 д. 25</t>
  </si>
  <si>
    <t>г. Мурманск, ул. Капитана Орликовой,
 д. 26</t>
  </si>
  <si>
    <t>г. Мурманск, ул. Капитана Орликовой,
 д. 28</t>
  </si>
  <si>
    <t>г. Мурманск, ул. Капитана Орликовой,
 д. 29</t>
  </si>
  <si>
    <t>г. Мурманск, ул. Капитана Орликовой,
 д. 3</t>
  </si>
  <si>
    <t>г. Мурманск, ул. Капитана Орликовой,
 д. 30</t>
  </si>
  <si>
    <t>г. Мурманск, ул. Капитана Орликовой,
 д. 31</t>
  </si>
  <si>
    <t>г. Мурманск, ул. Капитана Орликовой,
 д. 33</t>
  </si>
  <si>
    <t>г. Мурманск, ул. Капитана Орликовой,
 д. 34</t>
  </si>
  <si>
    <t>г. Мурманск, ул. Капитана Орликовой,
 д. 37</t>
  </si>
  <si>
    <t>г. Мурманск, ул. Капитана Орликовой,
 д. 38</t>
  </si>
  <si>
    <t>г. Мурманск, ул. Капитана Орликовой,
 д. 40</t>
  </si>
  <si>
    <t>г. Мурманск, ул. Капитана Орликовой,
 д. 5</t>
  </si>
  <si>
    <t>г. Мурманск, ул. Капитана Орликовой,
 д. 6</t>
  </si>
  <si>
    <t>г. Мурманск, ул. Капитана Орликовой,
 д. 7</t>
  </si>
  <si>
    <t>г. Мурманск, ул. Карла Либкнехта, 
д. 23</t>
  </si>
  <si>
    <t>г. Мурманск, ул. Карла Маркса, д. 30</t>
  </si>
  <si>
    <t>г. Мурманск, ул. Карла Маркса, д. 32</t>
  </si>
  <si>
    <t>г. Мурманск, ул. Карла Маркса, д. 34</t>
  </si>
  <si>
    <t>г. Мурманск, ул. Карла Маркса, д. 36</t>
  </si>
  <si>
    <t>г. Мурманск, ул. Карла Маркса, д. 38</t>
  </si>
  <si>
    <t>г. Мурманск, ул. Карла Маркса, д. 40</t>
  </si>
  <si>
    <t>г. Мурманск, ул. Карла Маркса, д. 42</t>
  </si>
  <si>
    <t>г. Мурманск, ул. Карла Маркса, д. 44</t>
  </si>
  <si>
    <t>г. Мурманск, ул. Карла Маркса, д. 45</t>
  </si>
  <si>
    <t>г. Мурманск, ул. Карла Маркса, д. 47</t>
  </si>
  <si>
    <t>г. Мурманск, ул. Карла Маркса, д. 49</t>
  </si>
  <si>
    <t>г. Мурманск, ул. Карла Маркса, д. 51</t>
  </si>
  <si>
    <t>г. Мурманск, ул. Карла Маркса, д. 59</t>
  </si>
  <si>
    <t>г. Мурманск, ул. Мира, д. 1</t>
  </si>
  <si>
    <t>г. Мурманск, ул. Мира, д. 2 корп. 1</t>
  </si>
  <si>
    <t>г. Мурманск, ул. Мира, д. 2 корп. 2</t>
  </si>
  <si>
    <t>г. Мурманск, ул. Мира, д. 3</t>
  </si>
  <si>
    <t>г. Мурманск, ул. Мира, д. 4 корп. 1</t>
  </si>
  <si>
    <t>г. Мурманск, ул. Мира, д. 4 корп. 2</t>
  </si>
  <si>
    <t>г. Мурманск, ул. Мира, д. 7</t>
  </si>
  <si>
    <t>г. Мурманск, ул. Мира, д. 9</t>
  </si>
  <si>
    <t>г. Мурманск, ул. Мира, д. 11</t>
  </si>
  <si>
    <t>г. Мурманск, ул. Мира, д. 23</t>
  </si>
  <si>
    <t>г. Мурманск, пер. Охотничий, д. 13</t>
  </si>
  <si>
    <t>г. Мурманск, пер. Охотничий, д. 15</t>
  </si>
  <si>
    <t>г. Мурманск, пер. Охотничий, д. 17</t>
  </si>
  <si>
    <t>г. Мурманск, ул. Полярные Зори, д. 24</t>
  </si>
  <si>
    <t>г. Мурманск, ул. Прибрежная, д. 23</t>
  </si>
  <si>
    <t>г. Мурманск, ул. Радищева, д. 13</t>
  </si>
  <si>
    <t>г. Мурманск, пр. Рыбный, д. 8</t>
  </si>
  <si>
    <t>г. Мурманск, ул. Самойловой, д. 18</t>
  </si>
  <si>
    <t>г. Мурманск, пр. Северный, д. 2</t>
  </si>
  <si>
    <t>г. Мурманск, пр. Северный, д. 4</t>
  </si>
  <si>
    <t>г. Мурманск, пр. Северный, д. 6</t>
  </si>
  <si>
    <t>г. Мурманск, пр. Северный, д. 8</t>
  </si>
  <si>
    <t>г. Мурманск, пр. Северный, д. 10</t>
  </si>
  <si>
    <t>г. Мурманск, пр. Северный, д. 12</t>
  </si>
  <si>
    <t>г. Мурманск, пр. Северный, д. 14</t>
  </si>
  <si>
    <t>г. Мурманск, пр. Северный, д. 16</t>
  </si>
  <si>
    <t>г. Мурманск, пр. Северный, д. 21</t>
  </si>
  <si>
    <t>г. Мурманск, пр. Северный, д. 23</t>
  </si>
  <si>
    <t>г. Мурманск, пр. Северный, д. 25</t>
  </si>
  <si>
    <t>г. Мурманск, ул. Скальная, д. 7</t>
  </si>
  <si>
    <t>г. Мурманск, ул. Скальная, д. 9</t>
  </si>
  <si>
    <t>г. Мурманск, ул. Скальная, д. 10</t>
  </si>
  <si>
    <t>г. Мурманск, ул. Скальная, д. 11</t>
  </si>
  <si>
    <t>г. Мурманск, ул. Скальная, д. 13</t>
  </si>
  <si>
    <t>г. Мурманск, ул. Скальная, д. 17</t>
  </si>
  <si>
    <t>г. Мурманск, ул. Скальная, д. 18</t>
  </si>
  <si>
    <t>г. Мурманск, ул. Скальная, д. 19</t>
  </si>
  <si>
    <t>г. Мурманск, ул. Скальная, д. 21</t>
  </si>
  <si>
    <t>г. Мурманск, ул. Скальная, д. 23</t>
  </si>
  <si>
    <t>г. Мурманск, ул. Скальная, д. 25</t>
  </si>
  <si>
    <t>г. Мурманск, ул. Скальная, д. 28</t>
  </si>
  <si>
    <t>г. Мурманск, ул. Скальная, д. 29</t>
  </si>
  <si>
    <t>г. Мурманск, ул. Старостина, д. 4</t>
  </si>
  <si>
    <t>г. Мурманск, ул. Старостина, д. 8</t>
  </si>
  <si>
    <t>г. Мурманск, ул. Старостина, д. 10</t>
  </si>
  <si>
    <t>г. Мурманск, ул. Старостина, д. 11 корп. 1</t>
  </si>
  <si>
    <t>г. Мурманск, ул. Старостина, д. 53</t>
  </si>
  <si>
    <t>г. Мурманск, ул. Старостина, д. 57</t>
  </si>
  <si>
    <t>г. Мурманск, ул. Старостина, д. 59 корп. 1</t>
  </si>
  <si>
    <t>г. Мурманск, ул. Старостина, д. 61 корп. 2</t>
  </si>
  <si>
    <t>г. Мурманск, ул. Старостина, д. 63</t>
  </si>
  <si>
    <t>г. Мурманск, ул. Старостина, д. 65</t>
  </si>
  <si>
    <t>г. Мурманск, ул. Старостина, д. 67</t>
  </si>
  <si>
    <t>г. Мурманск, ул. Старостина, д. 75</t>
  </si>
  <si>
    <t>г. Мурманск, ул. Старостина, д. 83</t>
  </si>
  <si>
    <t>г. Мурманск, ул. Старостина, д. 85</t>
  </si>
  <si>
    <t>г. Мурманск, ул. Старостина, д. 87</t>
  </si>
  <si>
    <t>г. Мурманск, ул. Старостина, д. 93</t>
  </si>
  <si>
    <t>г. Мурманск, ул. Туристов, д. 51</t>
  </si>
  <si>
    <t>г. Мурманск, ул. Успенского, д. 4</t>
  </si>
  <si>
    <t>г. Мурманск, ул. Ушакова, д. 12</t>
  </si>
  <si>
    <t>г. Мурманск, пр. Флотский, д. 3</t>
  </si>
  <si>
    <t>г. Мурманск, ул. Халтурина, д. 3</t>
  </si>
  <si>
    <t>г. Мурманск, ул. Халтурина, д. 7</t>
  </si>
  <si>
    <t>г. Мурманск (Росляково), ул. Приморская, д. 21</t>
  </si>
  <si>
    <t>г. Заполярный, ул. Ленина, д. 7</t>
  </si>
  <si>
    <t>г. Заполярный, ул. Ленина, д. 15</t>
  </si>
  <si>
    <t>г. Заполярный, ул. Мира, д. 5</t>
  </si>
  <si>
    <t>пгт. Никель, ул. Мира, д. 17/9</t>
  </si>
  <si>
    <t>г. Снежногорск, ул. Флотская, д. 4</t>
  </si>
  <si>
    <t>г. Североморск, ул. Колышкина, д. 9</t>
  </si>
  <si>
    <t>г. Североморск, ул. Кортик, д. 12</t>
  </si>
  <si>
    <t>г. Североморск, ул. Северная Застава, д. 38</t>
  </si>
  <si>
    <t>п. Видяево, ул. Центральная, д. 10</t>
  </si>
  <si>
    <t>г. Кандалакша, ул. Кировская, д. 17</t>
  </si>
  <si>
    <t>г. Кандалакша, ул. Кировская, д. 33</t>
  </si>
  <si>
    <t>г. Кандалакша, ул. Кировская, д. 35</t>
  </si>
  <si>
    <t>Итого по муниципальному образованию Кандалакшский муниципальный района на 2028 год:</t>
  </si>
  <si>
    <t xml:space="preserve">Муниципальное образование городское поселение город Кола Кольского муниципального район Мурманской области (ОКТМО 47 605 101)
</t>
  </si>
  <si>
    <t>г. Кола, ул. Андрусенко, д. 21</t>
  </si>
  <si>
    <t>г. Кола, пер. Островский, д. 4</t>
  </si>
  <si>
    <t>г. Кола, ул. Победы, д. 5</t>
  </si>
  <si>
    <t>пгт. Мурмаши, ул. Энергетиков, д. 10</t>
  </si>
  <si>
    <t>пгт. Мурмаши, ул. Энергетиков, д. 12</t>
  </si>
  <si>
    <t>Итого по муниципальному образованию Кольский муниципальный район на 2028 год:</t>
  </si>
  <si>
    <t>Итого по Мурманской области на 2026 - 2028 годы:</t>
  </si>
  <si>
    <t>Итого по  Мурманской области  на 2026 год:</t>
  </si>
  <si>
    <t>г. Мурманск, ул. Свердлова, д. 40 корп. 2</t>
  </si>
  <si>
    <t>г. Мурманск, ул. Свердлова, д. 40 корп. 3</t>
  </si>
  <si>
    <t>г. Мурманск, ул. Свердлова, д. 40 корп. 5</t>
  </si>
  <si>
    <t>г. Мурманск, ул. Свердлова, д. 40 корп. 4</t>
  </si>
  <si>
    <t>г. Мурманск, ул. Свердлова, д. 42 корп. 1</t>
  </si>
  <si>
    <t>г. Мурманск, ул. Свердлова, д. 42 корп. 2</t>
  </si>
  <si>
    <t>г. Мурманск, ул. Свердлова, д. 42 корп. 3</t>
  </si>
  <si>
    <t>г. Мурманск, ул. Софьи Перовской, д. 6</t>
  </si>
  <si>
    <t>г. Кандалакша, ул. Первомайская, д. 13</t>
  </si>
  <si>
    <t>г. Кандалакша, ул. Первомайская, д. 26</t>
  </si>
  <si>
    <t>г. Мурманск, ул. Капитана Буркова, д. 23</t>
  </si>
  <si>
    <t>г. Мурманск, ул. Капитана Маклакова, д. 2</t>
  </si>
  <si>
    <t>г. Мурманск, ул. Капитана Маклакова, д. 3</t>
  </si>
  <si>
    <t>г. Апатиты, ул. Козлова, д. 7</t>
  </si>
  <si>
    <t>г. Апатиты, ул. Московская, д. 8</t>
  </si>
  <si>
    <t>г. Апатиты, ул. Нечаева, д. 5</t>
  </si>
  <si>
    <t>г. Апатиты, ул. Победы, д. 7</t>
  </si>
  <si>
    <t>г. Апатиты, ул. Победы, д. 27</t>
  </si>
  <si>
    <t>г. Апатиты, ул. Северная, д. 25</t>
  </si>
  <si>
    <t>г. Апатиты, ул. Фестивальная, д. 10</t>
  </si>
  <si>
    <t>г. Мончегорск, ул. 10-й Гвардейской
 дивизии, д. 4</t>
  </si>
  <si>
    <t>нп. Зашеек, ул. Станционная, д. 11</t>
  </si>
  <si>
    <t>г. Полярные Зори, ул. Пушкина, д. 14</t>
  </si>
  <si>
    <t>г. Гаджиево, ул. Душенова, д. 104</t>
  </si>
  <si>
    <t>г. Гаджиево, ул. Душенова, д. 105</t>
  </si>
  <si>
    <t>г. Гаджиево, ул. В.И. Ленина, д. 63</t>
  </si>
  <si>
    <t>г. Полярный, ул. Гагарина, д. 2</t>
  </si>
  <si>
    <t>г. Полярный, ул. Героев "Тумана", д. 8</t>
  </si>
  <si>
    <t>г. Полярный, ул. Красный Горн, д. 9</t>
  </si>
  <si>
    <t>г. Полярный, ул. Красный Горн, д. 19</t>
  </si>
  <si>
    <t>нп. Североморск-3, ул. Школьная, д. 4</t>
  </si>
  <si>
    <t>г. Апатиты, ул. Бредова, д. 25</t>
  </si>
  <si>
    <t>г. Апатиты, ул. Северная, д. 13</t>
  </si>
  <si>
    <t>г. Мончегорск, ул. Гагарина, д. 3</t>
  </si>
  <si>
    <t>г. Мончегорск, ул. Комсомольская, д. 44</t>
  </si>
  <si>
    <t>нп.Африканда, ул. Привокзальная, д. 3</t>
  </si>
  <si>
    <t>г. Гаджиево, ул. В.И. Ленина, д.75</t>
  </si>
  <si>
    <t>г. Гаджиево, ул. Мира, д.79</t>
  </si>
  <si>
    <t>г. Гаджиево, ул. М. Гаджиева, д.40</t>
  </si>
  <si>
    <t>г. Полярный, ул. Красный Горн, д. 21</t>
  </si>
  <si>
    <t>г. Полярный, ул. Красный Горн, д. 24</t>
  </si>
  <si>
    <t>г. Полярный, ул. Лунина, д. 11</t>
  </si>
  <si>
    <t>г. Полярный, ул. Советская, д. 1</t>
  </si>
  <si>
    <t>г. Снежногорск, ул. В. Бирюкова, д.15</t>
  </si>
  <si>
    <t>г. Заозерск, пер. Гранитный, д. 2</t>
  </si>
  <si>
    <t>г. Заозерск, пер. Гранитный, д. 4</t>
  </si>
  <si>
    <t>г. Заозерск, пер. Гранитный, д. 5</t>
  </si>
  <si>
    <t>г. Заозерск, пер. Гранитный, д. 6</t>
  </si>
  <si>
    <t>г. Заозерск, пер. Молодежный, д. 6</t>
  </si>
  <si>
    <t>г. Заозерск, пер. Молодежный, д. 8</t>
  </si>
  <si>
    <t>г. Заозерск, ул. Генерала Чумаченко, д. 3</t>
  </si>
  <si>
    <t>г. Заозерск, ул. Колышкина, д. 5</t>
  </si>
  <si>
    <t>г. Заозерск, ул. Колышкина, д. 7</t>
  </si>
  <si>
    <t>г. Заозерск, ул. Колышкина, д. 14</t>
  </si>
  <si>
    <t>г. Заозерск, ул. Колышкина, д. 15</t>
  </si>
  <si>
    <t>г. Заозерск, ул. Ленинского Комсомола, д. 20</t>
  </si>
  <si>
    <t>г. Заозерск, ул. Ленинского Комсомола, д. 24</t>
  </si>
  <si>
    <t>г. Заозерск, ул. Мира,  д. 1</t>
  </si>
  <si>
    <t>г. Заозерск, ул. Мира,  д. 3</t>
  </si>
  <si>
    <t>г. Кандалакша, ул. 50 Лет Октября, 
д. 5</t>
  </si>
  <si>
    <t>г. Апатиты, ул. Бредова, д. 6</t>
  </si>
  <si>
    <t>г. Апатиты, ул. Козлова, д. 3</t>
  </si>
  <si>
    <t>г. Апатиты, ул. Козлова, д. 27</t>
  </si>
  <si>
    <t>г. Апатиты, ул. Космонавтов, д. 32</t>
  </si>
  <si>
    <t>г. Апатиты, ул. Энергетическая, д. 33</t>
  </si>
  <si>
    <t>нп.Африканда, ул. Комсомольская, 
д. 9</t>
  </si>
  <si>
    <t>г. Мурманск, ул. Академика Павлова, д. 28</t>
  </si>
  <si>
    <t>г. Мурманск, ул. Полины Осипенко,
 д. 6</t>
  </si>
  <si>
    <t>г. Мурманск, ул. Полины Осипенко, 
д. 8</t>
  </si>
  <si>
    <t>г. Мурманск, ул. Полярные Зори,
 д. 28/13</t>
  </si>
  <si>
    <t>г. Мурманск (Росляково), 
ул. Заводская, д. 2</t>
  </si>
  <si>
    <t>г. Оленегорск, ул. Советскяа, д. 3</t>
  </si>
  <si>
    <t>г. Оленегорск, ул. Советскяа, д. 4</t>
  </si>
  <si>
    <t>нп. Зашеек, ул. Северная аллея, д. 5 
корп. 1</t>
  </si>
  <si>
    <t>г. Полярные Зори, ул. Строителей, 
д. 16</t>
  </si>
  <si>
    <t>г. Полярные Зори, ул. Строителей, 
д. 18</t>
  </si>
  <si>
    <t>г. Гаджиево, ул. М. Гаджиева, д. 45</t>
  </si>
  <si>
    <t>г. Гаджиево, ул. М. Гаджиева, д. 60</t>
  </si>
  <si>
    <t>г. Полярный, ул. Видяева, д. 9</t>
  </si>
  <si>
    <t>г. Полярный, ул. Красный Горн, д. 3</t>
  </si>
  <si>
    <t>г. Полярный, ул. Красный Горн, д. 17</t>
  </si>
  <si>
    <t>г. Снежногорск, ул. В. Бирюкова, д. 19</t>
  </si>
  <si>
    <t>г. Снежногорск, ул. Октябрьская, д. 22</t>
  </si>
  <si>
    <t>г. Снежногорск, ул. П. Стеблина, д. 20</t>
  </si>
  <si>
    <t>г. Заозерск, ул. Матроса Рябинина, д. 7</t>
  </si>
  <si>
    <t>г. Заозерск, ул. Мира,  д. 5</t>
  </si>
  <si>
    <t>г. Заозерск, ул. Мира,  д. 9</t>
  </si>
  <si>
    <t>г. Заозерск, ул. Мира,  д. 9Б</t>
  </si>
  <si>
    <t>г. Заозерск, ул. Мира,  д. 11</t>
  </si>
  <si>
    <t>г. Заозерск, ул. Мира,  д. 13</t>
  </si>
  <si>
    <t>г. Заозерск, ул. Мира,  д. 21</t>
  </si>
  <si>
    <t>г. Заозерск, ул. Строительная, д. 2</t>
  </si>
  <si>
    <t>г. Заозерск, ул. Строительная, д. 3</t>
  </si>
  <si>
    <t>г. Заозерск, ул. Строительная, д. 5</t>
  </si>
  <si>
    <t>г. Заозерск, ул. Строительная, д. 10</t>
  </si>
  <si>
    <t>г. Заозерск, ул. Строительная, д. 12</t>
  </si>
  <si>
    <t>г. Заозерск, ул. Строительная, д. 14</t>
  </si>
  <si>
    <t>г. Заозерск, ул. Строительная, д. 20</t>
  </si>
  <si>
    <t>г. Заозерск, ул. Строительная, д. 22</t>
  </si>
  <si>
    <t>г. Заозерск, ул. Флотская, д. 5</t>
  </si>
  <si>
    <t>г. Заозерск, ул. Флотская, д. 11</t>
  </si>
  <si>
    <t>г. Заозерск, ул. Флотская, д. 12</t>
  </si>
  <si>
    <t>г. Заозерск, ул. Ленинского Комсомола,
 д. 5</t>
  </si>
  <si>
    <t>г. Заозерск, ул. Матроса Рябинина,
 д. 15</t>
  </si>
  <si>
    <t>г. Североморск, ул. Гвардейская, 
д. 31Б</t>
  </si>
  <si>
    <t>г. Мончегорск, ул. Железнодорожная, 
 д. 9</t>
  </si>
  <si>
    <t>г. Мурманск, ул. Капитана Пономарева, д. 12</t>
  </si>
  <si>
    <t>г. Мурманск, ул. Свердлова, д. 2 
корп. 3</t>
  </si>
  <si>
    <t>н.п. Оленья Губа, ул. Строителей,
 д. 37</t>
  </si>
  <si>
    <t>г. Североморск, ул. Комсомольская, 
д. 1</t>
  </si>
  <si>
    <t>г. Североморск, ул. Комсомольская, 
д. 3</t>
  </si>
  <si>
    <t>г. Североморск, ул. Комсомольская, 
д. 23</t>
  </si>
  <si>
    <t>г. Североморск, ул. Саши Ковалева, 
д. 6</t>
  </si>
  <si>
    <t>г. Кандалакша, ш. Кандалакшское,
 д. 33</t>
  </si>
  <si>
    <t>г. Кандалакша, ш. Кандалакшское,
 д. 37</t>
  </si>
  <si>
    <t>г. Кандалакша, ул. Комсомольская, 
д. 22а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</si>
</sst>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#,##0.00_ ;\-#,##0.00\ "/>
    <numFmt numFmtId="168" formatCode="#,##0.00\ _₽"/>
    <numFmt numFmtId="169" formatCode="#,##0_ ;\-#,##0\ 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 applyFont="0" applyFill="0" applyBorder="0" applyAlignment="0" applyProtection="0"/>
    <xf numFmtId="0" fontId="16" fillId="0" borderId="0" applyNumberFormat="0" applyBorder="0" applyProtection="0">
      <alignment horizontal="left" vertical="center" wrapText="1"/>
    </xf>
    <xf numFmtId="43" fontId="16" fillId="0" borderId="0" applyFont="0" applyFill="0" applyBorder="0" applyAlignment="0" applyProtection="0">
      <alignment horizontal="left" vertical="center" wrapText="1"/>
    </xf>
    <xf numFmtId="0" fontId="16" fillId="0" borderId="0" applyNumberFormat="0" applyBorder="0" applyProtection="0">
      <alignment horizontal="left" vertical="center" wrapText="1"/>
    </xf>
    <xf numFmtId="0" fontId="4" fillId="0" borderId="0"/>
    <xf numFmtId="0" fontId="3" fillId="0" borderId="0"/>
  </cellStyleXfs>
  <cellXfs count="245">
    <xf numFmtId="0" fontId="0" fillId="0" borderId="0" xfId="0"/>
    <xf numFmtId="43" fontId="17" fillId="0" borderId="0" xfId="3" applyFont="1" applyFill="1" applyBorder="1" applyAlignment="1">
      <alignment horizontal="right" vertical="center" wrapText="1"/>
    </xf>
    <xf numFmtId="0" fontId="0" fillId="0" borderId="0" xfId="0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165" fontId="0" fillId="0" borderId="0" xfId="1" applyFont="1" applyFill="1"/>
    <xf numFmtId="0" fontId="9" fillId="0" borderId="1" xfId="0" applyFont="1" applyFill="1" applyBorder="1" applyAlignment="1">
      <alignment horizontal="center" vertical="center" textRotation="90" wrapText="1"/>
    </xf>
    <xf numFmtId="165" fontId="9" fillId="0" borderId="2" xfId="1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165" fontId="10" fillId="0" borderId="2" xfId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7" fillId="0" borderId="7" xfId="2" applyFont="1" applyFill="1" applyBorder="1">
      <alignment horizontal="left" vertical="center" wrapText="1"/>
    </xf>
    <xf numFmtId="0" fontId="17" fillId="0" borderId="5" xfId="2" applyFont="1" applyFill="1" applyBorder="1">
      <alignment horizontal="left" vertical="center" wrapText="1"/>
    </xf>
    <xf numFmtId="0" fontId="24" fillId="0" borderId="0" xfId="0" applyFont="1" applyFill="1" applyAlignment="1">
      <alignment vertical="center" wrapText="1"/>
    </xf>
    <xf numFmtId="0" fontId="22" fillId="0" borderId="0" xfId="0" applyFont="1" applyFill="1"/>
    <xf numFmtId="165" fontId="9" fillId="0" borderId="0" xfId="0" applyNumberFormat="1" applyFont="1" applyFill="1" applyAlignment="1">
      <alignment vertical="center" wrapText="1"/>
    </xf>
    <xf numFmtId="165" fontId="24" fillId="0" borderId="0" xfId="0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/>
    <xf numFmtId="43" fontId="17" fillId="0" borderId="5" xfId="3" applyFont="1" applyFill="1" applyBorder="1" applyAlignment="1">
      <alignment horizontal="right" vertical="center" wrapText="1"/>
    </xf>
    <xf numFmtId="165" fontId="9" fillId="0" borderId="5" xfId="1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 wrapText="1"/>
    </xf>
    <xf numFmtId="165" fontId="25" fillId="0" borderId="0" xfId="0" applyNumberFormat="1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165" fontId="12" fillId="0" borderId="0" xfId="0" applyNumberFormat="1" applyFont="1" applyFill="1" applyAlignment="1">
      <alignment vertical="center" wrapText="1"/>
    </xf>
    <xf numFmtId="0" fontId="19" fillId="0" borderId="0" xfId="0" applyFont="1" applyFill="1"/>
    <xf numFmtId="0" fontId="23" fillId="0" borderId="0" xfId="0" applyFont="1" applyFill="1" applyAlignment="1">
      <alignment vertical="center" wrapText="1"/>
    </xf>
    <xf numFmtId="4" fontId="14" fillId="0" borderId="0" xfId="0" applyNumberFormat="1" applyFont="1" applyFill="1" applyAlignment="1">
      <alignment vertical="center"/>
    </xf>
    <xf numFmtId="165" fontId="0" fillId="0" borderId="0" xfId="0" applyNumberFormat="1" applyFill="1"/>
    <xf numFmtId="165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/>
    <xf numFmtId="0" fontId="17" fillId="0" borderId="22" xfId="2" applyFont="1" applyFill="1" applyBorder="1">
      <alignment horizontal="left" vertical="center" wrapText="1"/>
    </xf>
    <xf numFmtId="43" fontId="17" fillId="0" borderId="23" xfId="3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left" vertical="center" wrapText="1"/>
    </xf>
    <xf numFmtId="43" fontId="17" fillId="0" borderId="24" xfId="3" applyFont="1" applyFill="1" applyBorder="1" applyAlignment="1">
      <alignment horizontal="right" vertical="center" wrapText="1"/>
    </xf>
    <xf numFmtId="165" fontId="9" fillId="0" borderId="25" xfId="1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165" fontId="9" fillId="0" borderId="26" xfId="1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165" fontId="14" fillId="0" borderId="26" xfId="1" applyFont="1" applyFill="1" applyBorder="1" applyAlignment="1">
      <alignment vertical="center"/>
    </xf>
    <xf numFmtId="43" fontId="17" fillId="0" borderId="26" xfId="3" applyFont="1" applyFill="1" applyBorder="1" applyAlignment="1">
      <alignment horizontal="right" vertical="center" wrapText="1"/>
    </xf>
    <xf numFmtId="165" fontId="9" fillId="0" borderId="26" xfId="0" applyNumberFormat="1" applyFont="1" applyFill="1" applyBorder="1" applyAlignment="1">
      <alignment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7" fillId="0" borderId="26" xfId="2" applyFont="1" applyFill="1" applyBorder="1">
      <alignment horizontal="left" vertical="center" wrapText="1"/>
    </xf>
    <xf numFmtId="165" fontId="9" fillId="0" borderId="26" xfId="1" applyFont="1" applyFill="1" applyBorder="1" applyAlignment="1">
      <alignment horizontal="center" vertical="center" wrapText="1"/>
    </xf>
    <xf numFmtId="165" fontId="9" fillId="0" borderId="25" xfId="0" applyNumberFormat="1" applyFont="1" applyFill="1" applyBorder="1" applyAlignment="1">
      <alignment horizontal="center" vertical="center" wrapText="1"/>
    </xf>
    <xf numFmtId="165" fontId="9" fillId="0" borderId="26" xfId="0" applyNumberFormat="1" applyFont="1" applyFill="1" applyBorder="1" applyAlignment="1">
      <alignment horizontal="center" vertical="center" wrapText="1"/>
    </xf>
    <xf numFmtId="165" fontId="9" fillId="0" borderId="25" xfId="1" applyNumberFormat="1" applyFont="1" applyFill="1" applyBorder="1" applyAlignment="1">
      <alignment vertical="center" wrapText="1"/>
    </xf>
    <xf numFmtId="43" fontId="17" fillId="0" borderId="27" xfId="3" applyFont="1" applyFill="1" applyBorder="1" applyAlignment="1">
      <alignment horizontal="right" vertical="center" wrapText="1"/>
    </xf>
    <xf numFmtId="165" fontId="13" fillId="0" borderId="0" xfId="0" applyNumberFormat="1" applyFont="1" applyFill="1" applyAlignment="1">
      <alignment vertical="center" wrapText="1"/>
    </xf>
    <xf numFmtId="0" fontId="13" fillId="0" borderId="0" xfId="0" applyFont="1" applyFill="1"/>
    <xf numFmtId="0" fontId="13" fillId="0" borderId="0" xfId="0" applyFont="1" applyFill="1" applyAlignment="1">
      <alignment vertical="center" wrapText="1"/>
    </xf>
    <xf numFmtId="43" fontId="17" fillId="0" borderId="26" xfId="1" applyNumberFormat="1" applyFont="1" applyFill="1" applyBorder="1" applyAlignment="1">
      <alignment horizontal="right" vertical="center" wrapText="1"/>
    </xf>
    <xf numFmtId="165" fontId="9" fillId="0" borderId="25" xfId="0" applyNumberFormat="1" applyFont="1" applyFill="1" applyBorder="1" applyAlignment="1">
      <alignment vertical="center" wrapText="1"/>
    </xf>
    <xf numFmtId="165" fontId="9" fillId="0" borderId="26" xfId="1" applyNumberFormat="1" applyFont="1" applyFill="1" applyBorder="1" applyAlignment="1">
      <alignment vertical="center" wrapText="1"/>
    </xf>
    <xf numFmtId="0" fontId="17" fillId="0" borderId="26" xfId="4" applyFont="1" applyFill="1" applyBorder="1">
      <alignment horizontal="left" vertical="center" wrapText="1"/>
    </xf>
    <xf numFmtId="43" fontId="14" fillId="0" borderId="26" xfId="1" applyNumberFormat="1" applyFont="1" applyFill="1" applyBorder="1" applyAlignment="1">
      <alignment horizontal="center" vertical="center"/>
    </xf>
    <xf numFmtId="165" fontId="18" fillId="0" borderId="26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49" fontId="17" fillId="0" borderId="26" xfId="2" applyNumberFormat="1" applyFont="1" applyFill="1" applyBorder="1">
      <alignment horizontal="left" vertical="center" wrapText="1"/>
    </xf>
    <xf numFmtId="4" fontId="9" fillId="0" borderId="26" xfId="0" applyNumberFormat="1" applyFont="1" applyFill="1" applyBorder="1" applyAlignment="1">
      <alignment horizontal="center" vertical="center" wrapText="1"/>
    </xf>
    <xf numFmtId="167" fontId="17" fillId="0" borderId="26" xfId="2" applyNumberFormat="1" applyFont="1" applyFill="1" applyBorder="1" applyAlignment="1">
      <alignment vertical="center"/>
    </xf>
    <xf numFmtId="0" fontId="17" fillId="0" borderId="26" xfId="2" applyFont="1" applyFill="1" applyBorder="1" applyAlignment="1">
      <alignment horizontal="left" vertical="center"/>
    </xf>
    <xf numFmtId="168" fontId="9" fillId="0" borderId="26" xfId="1" applyNumberFormat="1" applyFont="1" applyFill="1" applyBorder="1" applyAlignment="1">
      <alignment vertical="center" wrapText="1"/>
    </xf>
    <xf numFmtId="168" fontId="14" fillId="0" borderId="26" xfId="0" applyNumberFormat="1" applyFont="1" applyFill="1" applyBorder="1" applyAlignment="1">
      <alignment horizontal="right" vertical="center" wrapText="1"/>
    </xf>
    <xf numFmtId="168" fontId="14" fillId="0" borderId="26" xfId="1" applyNumberFormat="1" applyFont="1" applyFill="1" applyBorder="1" applyAlignment="1">
      <alignment vertical="center"/>
    </xf>
    <xf numFmtId="168" fontId="9" fillId="0" borderId="26" xfId="0" applyNumberFormat="1" applyFont="1" applyFill="1" applyBorder="1" applyAlignment="1">
      <alignment vertical="center" wrapText="1"/>
    </xf>
    <xf numFmtId="168" fontId="9" fillId="0" borderId="25" xfId="1" applyNumberFormat="1" applyFont="1" applyFill="1" applyBorder="1" applyAlignment="1">
      <alignment vertical="center" wrapText="1"/>
    </xf>
    <xf numFmtId="168" fontId="9" fillId="0" borderId="25" xfId="0" applyNumberFormat="1" applyFont="1" applyFill="1" applyBorder="1" applyAlignment="1">
      <alignment vertical="center" wrapText="1"/>
    </xf>
    <xf numFmtId="164" fontId="9" fillId="0" borderId="26" xfId="0" applyNumberFormat="1" applyFont="1" applyFill="1" applyBorder="1" applyAlignment="1">
      <alignment vertical="center" wrapText="1"/>
    </xf>
    <xf numFmtId="4" fontId="17" fillId="0" borderId="26" xfId="0" applyNumberFormat="1" applyFont="1" applyFill="1" applyBorder="1" applyAlignment="1">
      <alignment horizontal="right" vertical="center"/>
    </xf>
    <xf numFmtId="4" fontId="17" fillId="0" borderId="26" xfId="0" applyNumberFormat="1" applyFont="1" applyFill="1" applyBorder="1" applyAlignment="1">
      <alignment horizontal="right" vertical="center" wrapText="1"/>
    </xf>
    <xf numFmtId="43" fontId="17" fillId="0" borderId="26" xfId="3" applyFont="1" applyFill="1" applyBorder="1" applyAlignment="1">
      <alignment vertical="center" wrapText="1"/>
    </xf>
    <xf numFmtId="165" fontId="9" fillId="0" borderId="26" xfId="1" applyNumberFormat="1" applyFont="1" applyFill="1" applyBorder="1" applyAlignment="1">
      <alignment horizontal="center" vertical="center" wrapText="1"/>
    </xf>
    <xf numFmtId="0" fontId="9" fillId="0" borderId="26" xfId="1" applyNumberFormat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6" xfId="2" applyFont="1" applyFill="1" applyBorder="1" applyAlignment="1">
      <alignment vertical="center"/>
    </xf>
    <xf numFmtId="165" fontId="17" fillId="0" borderId="26" xfId="1" applyFont="1" applyFill="1" applyBorder="1" applyAlignment="1">
      <alignment vertical="center"/>
    </xf>
    <xf numFmtId="165" fontId="17" fillId="0" borderId="26" xfId="1" applyFont="1" applyFill="1" applyBorder="1" applyAlignment="1">
      <alignment vertical="center" wrapText="1"/>
    </xf>
    <xf numFmtId="165" fontId="17" fillId="0" borderId="25" xfId="1" applyFont="1" applyFill="1" applyBorder="1" applyAlignment="1">
      <alignment vertical="center" wrapText="1"/>
    </xf>
    <xf numFmtId="4" fontId="17" fillId="0" borderId="26" xfId="2" applyNumberFormat="1" applyFont="1" applyFill="1" applyBorder="1" applyAlignment="1">
      <alignment horizontal="right" vertical="center"/>
    </xf>
    <xf numFmtId="164" fontId="9" fillId="0" borderId="26" xfId="0" applyNumberFormat="1" applyFont="1" applyFill="1" applyBorder="1" applyAlignment="1">
      <alignment horizontal="center" vertical="center" wrapText="1"/>
    </xf>
    <xf numFmtId="164" fontId="9" fillId="0" borderId="25" xfId="0" applyNumberFormat="1" applyFont="1" applyFill="1" applyBorder="1" applyAlignment="1">
      <alignment vertical="center" wrapText="1"/>
    </xf>
    <xf numFmtId="164" fontId="18" fillId="0" borderId="26" xfId="0" applyNumberFormat="1" applyFont="1" applyFill="1" applyBorder="1" applyAlignment="1">
      <alignment horizontal="center" vertical="center" wrapText="1"/>
    </xf>
    <xf numFmtId="164" fontId="9" fillId="0" borderId="26" xfId="1" applyNumberFormat="1" applyFont="1" applyFill="1" applyBorder="1" applyAlignment="1">
      <alignment horizontal="center" vertical="center" wrapText="1"/>
    </xf>
    <xf numFmtId="4" fontId="14" fillId="0" borderId="26" xfId="0" applyNumberFormat="1" applyFont="1" applyFill="1" applyBorder="1" applyAlignment="1">
      <alignment horizontal="right" vertical="center"/>
    </xf>
    <xf numFmtId="165" fontId="9" fillId="0" borderId="26" xfId="0" applyNumberFormat="1" applyFont="1" applyFill="1" applyBorder="1" applyAlignment="1">
      <alignment horizontal="right" vertical="center" wrapText="1"/>
    </xf>
    <xf numFmtId="0" fontId="9" fillId="0" borderId="26" xfId="0" applyFont="1" applyFill="1" applyBorder="1" applyAlignment="1">
      <alignment horizontal="right" vertical="center" wrapText="1"/>
    </xf>
    <xf numFmtId="0" fontId="9" fillId="0" borderId="2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165" fontId="2" fillId="0" borderId="0" xfId="0" applyNumberFormat="1" applyFont="1" applyFill="1" applyAlignment="1">
      <alignment vertical="center" wrapText="1"/>
    </xf>
    <xf numFmtId="165" fontId="17" fillId="0" borderId="26" xfId="1" applyNumberFormat="1" applyFont="1" applyFill="1" applyBorder="1" applyAlignment="1">
      <alignment horizontal="right" vertical="center" wrapText="1"/>
    </xf>
    <xf numFmtId="165" fontId="34" fillId="0" borderId="26" xfId="0" applyNumberFormat="1" applyFont="1" applyFill="1" applyBorder="1" applyAlignment="1">
      <alignment vertical="center" wrapText="1"/>
    </xf>
    <xf numFmtId="165" fontId="17" fillId="0" borderId="26" xfId="2" applyNumberFormat="1" applyFont="1" applyFill="1" applyBorder="1" applyAlignment="1">
      <alignment vertical="center"/>
    </xf>
    <xf numFmtId="0" fontId="34" fillId="0" borderId="26" xfId="0" applyFont="1" applyFill="1" applyBorder="1" applyAlignment="1">
      <alignment vertical="center" wrapText="1"/>
    </xf>
    <xf numFmtId="165" fontId="9" fillId="0" borderId="25" xfId="1" applyNumberFormat="1" applyFont="1" applyFill="1" applyBorder="1" applyAlignment="1">
      <alignment horizontal="center" vertical="center" wrapText="1"/>
    </xf>
    <xf numFmtId="164" fontId="9" fillId="0" borderId="25" xfId="0" applyNumberFormat="1" applyFont="1" applyFill="1" applyBorder="1" applyAlignment="1">
      <alignment horizontal="center" vertical="center" wrapText="1"/>
    </xf>
    <xf numFmtId="165" fontId="9" fillId="0" borderId="26" xfId="0" applyNumberFormat="1" applyFont="1" applyFill="1" applyBorder="1" applyAlignment="1">
      <alignment horizontal="center" vertical="center"/>
    </xf>
    <xf numFmtId="165" fontId="18" fillId="0" borderId="26" xfId="1" applyFont="1" applyFill="1" applyBorder="1" applyAlignment="1">
      <alignment horizontal="center" vertical="center" wrapText="1"/>
    </xf>
    <xf numFmtId="165" fontId="9" fillId="0" borderId="26" xfId="1" applyNumberFormat="1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 wrapText="1"/>
    </xf>
    <xf numFmtId="165" fontId="24" fillId="0" borderId="26" xfId="1" applyFont="1" applyFill="1" applyBorder="1" applyAlignment="1">
      <alignment horizontal="center" vertical="center" wrapText="1"/>
    </xf>
    <xf numFmtId="165" fontId="9" fillId="0" borderId="25" xfId="1" applyFont="1" applyFill="1" applyBorder="1" applyAlignment="1">
      <alignment horizontal="center" vertical="center" wrapText="1"/>
    </xf>
    <xf numFmtId="165" fontId="14" fillId="0" borderId="26" xfId="1" applyFont="1" applyFill="1" applyBorder="1" applyAlignment="1">
      <alignment horizontal="center" vertical="center"/>
    </xf>
    <xf numFmtId="43" fontId="17" fillId="0" borderId="26" xfId="3" applyFont="1" applyFill="1" applyBorder="1" applyAlignment="1">
      <alignment horizontal="center" vertical="center" wrapText="1"/>
    </xf>
    <xf numFmtId="165" fontId="14" fillId="0" borderId="26" xfId="1" applyNumberFormat="1" applyFont="1" applyFill="1" applyBorder="1" applyAlignment="1">
      <alignment vertical="center"/>
    </xf>
    <xf numFmtId="165" fontId="17" fillId="0" borderId="26" xfId="3" applyNumberFormat="1" applyFont="1" applyFill="1" applyBorder="1" applyAlignment="1">
      <alignment horizontal="right" vertical="center" wrapText="1"/>
    </xf>
    <xf numFmtId="165" fontId="27" fillId="0" borderId="26" xfId="2" applyNumberFormat="1" applyFont="1" applyFill="1" applyBorder="1" applyAlignment="1">
      <alignment horizontal="center" vertical="center"/>
    </xf>
    <xf numFmtId="165" fontId="27" fillId="0" borderId="23" xfId="2" applyNumberFormat="1" applyFont="1" applyFill="1" applyBorder="1" applyAlignment="1">
      <alignment horizontal="center" vertical="center"/>
    </xf>
    <xf numFmtId="4" fontId="17" fillId="0" borderId="26" xfId="0" applyNumberFormat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4" fontId="17" fillId="0" borderId="25" xfId="0" applyNumberFormat="1" applyFont="1" applyFill="1" applyBorder="1" applyAlignment="1">
      <alignment horizontal="center" vertical="center" wrapText="1"/>
    </xf>
    <xf numFmtId="1" fontId="17" fillId="0" borderId="25" xfId="0" applyNumberFormat="1" applyFont="1" applyFill="1" applyBorder="1" applyAlignment="1">
      <alignment horizontal="center" vertical="center" wrapText="1"/>
    </xf>
    <xf numFmtId="168" fontId="17" fillId="0" borderId="26" xfId="0" applyNumberFormat="1" applyFont="1" applyFill="1" applyBorder="1" applyAlignment="1">
      <alignment horizontal="center" vertical="center" wrapText="1"/>
    </xf>
    <xf numFmtId="2" fontId="17" fillId="0" borderId="26" xfId="0" applyNumberFormat="1" applyFont="1" applyFill="1" applyBorder="1" applyAlignment="1">
      <alignment horizontal="center" vertical="center" wrapText="1"/>
    </xf>
    <xf numFmtId="1" fontId="17" fillId="0" borderId="26" xfId="0" applyNumberFormat="1" applyFont="1" applyFill="1" applyBorder="1" applyAlignment="1">
      <alignment horizontal="center" vertical="center" wrapText="1"/>
    </xf>
    <xf numFmtId="165" fontId="23" fillId="0" borderId="26" xfId="1" applyFont="1" applyFill="1" applyBorder="1" applyAlignment="1">
      <alignment vertical="center"/>
    </xf>
    <xf numFmtId="168" fontId="9" fillId="0" borderId="26" xfId="0" applyNumberFormat="1" applyFont="1" applyFill="1" applyBorder="1" applyAlignment="1">
      <alignment horizontal="center" vertical="center" wrapText="1"/>
    </xf>
    <xf numFmtId="164" fontId="9" fillId="0" borderId="25" xfId="1" applyNumberFormat="1" applyFont="1" applyFill="1" applyBorder="1" applyAlignment="1">
      <alignment vertical="center" wrapText="1"/>
    </xf>
    <xf numFmtId="166" fontId="18" fillId="0" borderId="26" xfId="1" applyNumberFormat="1" applyFont="1" applyFill="1" applyBorder="1" applyAlignment="1">
      <alignment horizontal="center" vertical="center" wrapText="1"/>
    </xf>
    <xf numFmtId="164" fontId="18" fillId="0" borderId="26" xfId="1" applyNumberFormat="1" applyFont="1" applyFill="1" applyBorder="1" applyAlignment="1">
      <alignment horizontal="center" vertical="center" wrapText="1"/>
    </xf>
    <xf numFmtId="165" fontId="18" fillId="0" borderId="26" xfId="1" applyNumberFormat="1" applyFont="1" applyFill="1" applyBorder="1" applyAlignment="1">
      <alignment horizontal="center" vertical="center" wrapText="1"/>
    </xf>
    <xf numFmtId="167" fontId="9" fillId="0" borderId="26" xfId="1" applyNumberFormat="1" applyFont="1" applyFill="1" applyBorder="1" applyAlignment="1">
      <alignment horizontal="center" vertical="center" wrapText="1"/>
    </xf>
    <xf numFmtId="4" fontId="14" fillId="0" borderId="26" xfId="0" applyNumberFormat="1" applyFont="1" applyFill="1" applyBorder="1" applyAlignment="1">
      <alignment horizontal="center" vertical="center"/>
    </xf>
    <xf numFmtId="164" fontId="9" fillId="0" borderId="26" xfId="1" applyNumberFormat="1" applyFont="1" applyFill="1" applyBorder="1" applyAlignment="1">
      <alignment vertical="center" wrapText="1"/>
    </xf>
    <xf numFmtId="165" fontId="17" fillId="0" borderId="26" xfId="2" applyNumberFormat="1" applyFont="1" applyFill="1" applyBorder="1" applyAlignment="1">
      <alignment horizontal="right" vertical="center"/>
    </xf>
    <xf numFmtId="165" fontId="9" fillId="0" borderId="26" xfId="1" applyNumberFormat="1" applyFont="1" applyFill="1" applyBorder="1" applyAlignment="1">
      <alignment horizontal="left" vertical="center" wrapText="1"/>
    </xf>
    <xf numFmtId="165" fontId="2" fillId="0" borderId="26" xfId="1" applyFont="1" applyFill="1" applyBorder="1" applyAlignment="1">
      <alignment vertical="center" wrapText="1"/>
    </xf>
    <xf numFmtId="165" fontId="14" fillId="0" borderId="23" xfId="1" applyFont="1" applyFill="1" applyBorder="1" applyAlignment="1">
      <alignment vertical="center"/>
    </xf>
    <xf numFmtId="4" fontId="27" fillId="0" borderId="26" xfId="0" applyNumberFormat="1" applyFont="1" applyFill="1" applyBorder="1" applyAlignment="1">
      <alignment horizontal="right" vertical="center"/>
    </xf>
    <xf numFmtId="39" fontId="18" fillId="0" borderId="26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right" vertical="center"/>
    </xf>
    <xf numFmtId="4" fontId="9" fillId="0" borderId="26" xfId="0" applyNumberFormat="1" applyFont="1" applyFill="1" applyBorder="1" applyAlignment="1">
      <alignment vertical="center" wrapText="1"/>
    </xf>
    <xf numFmtId="165" fontId="9" fillId="0" borderId="26" xfId="1" applyFont="1" applyFill="1" applyBorder="1" applyAlignment="1">
      <alignment horizontal="right" vertical="center" wrapText="1"/>
    </xf>
    <xf numFmtId="0" fontId="9" fillId="0" borderId="26" xfId="0" applyFont="1" applyFill="1" applyBorder="1"/>
    <xf numFmtId="164" fontId="15" fillId="0" borderId="26" xfId="0" applyNumberFormat="1" applyFont="1" applyFill="1" applyBorder="1" applyAlignment="1">
      <alignment horizontal="center" vertical="center" wrapText="1"/>
    </xf>
    <xf numFmtId="43" fontId="9" fillId="0" borderId="26" xfId="0" applyNumberFormat="1" applyFont="1" applyFill="1" applyBorder="1" applyAlignment="1">
      <alignment horizontal="center" vertical="center" wrapText="1"/>
    </xf>
    <xf numFmtId="165" fontId="30" fillId="0" borderId="26" xfId="0" applyNumberFormat="1" applyFont="1" applyFill="1" applyBorder="1" applyAlignment="1">
      <alignment horizontal="center" vertical="center" wrapText="1"/>
    </xf>
    <xf numFmtId="165" fontId="15" fillId="0" borderId="26" xfId="0" applyNumberFormat="1" applyFont="1" applyFill="1" applyBorder="1" applyAlignment="1">
      <alignment horizontal="center" vertical="center" wrapText="1"/>
    </xf>
    <xf numFmtId="165" fontId="30" fillId="0" borderId="25" xfId="0" applyNumberFormat="1" applyFont="1" applyFill="1" applyBorder="1" applyAlignment="1">
      <alignment horizontal="center" vertical="center" wrapText="1"/>
    </xf>
    <xf numFmtId="4" fontId="35" fillId="0" borderId="26" xfId="0" applyNumberFormat="1" applyFont="1" applyFill="1" applyBorder="1" applyAlignment="1">
      <alignment horizontal="right" vertical="center" wrapText="1"/>
    </xf>
    <xf numFmtId="165" fontId="9" fillId="0" borderId="26" xfId="1" applyFont="1" applyFill="1" applyBorder="1" applyAlignment="1">
      <alignment horizontal="left" vertical="center" wrapText="1"/>
    </xf>
    <xf numFmtId="165" fontId="14" fillId="0" borderId="26" xfId="1" applyFont="1" applyFill="1" applyBorder="1" applyAlignment="1">
      <alignment horizontal="left" vertical="center" wrapText="1"/>
    </xf>
    <xf numFmtId="4" fontId="17" fillId="0" borderId="26" xfId="2" applyNumberFormat="1" applyFont="1" applyFill="1" applyBorder="1" applyAlignment="1">
      <alignment vertical="center"/>
    </xf>
    <xf numFmtId="0" fontId="9" fillId="0" borderId="26" xfId="0" applyFont="1" applyFill="1" applyBorder="1" applyAlignment="1">
      <alignment horizontal="left" vertical="center" wrapText="1"/>
    </xf>
    <xf numFmtId="0" fontId="17" fillId="0" borderId="26" xfId="2" applyFont="1" applyFill="1" applyBorder="1" applyAlignment="1">
      <alignment horizontal="left" vertical="center" wrapText="1"/>
    </xf>
    <xf numFmtId="0" fontId="17" fillId="0" borderId="26" xfId="2" applyFont="1" applyFill="1" applyBorder="1" applyAlignment="1">
      <alignment vertical="center" wrapText="1"/>
    </xf>
    <xf numFmtId="0" fontId="17" fillId="0" borderId="26" xfId="4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4" fontId="9" fillId="0" borderId="26" xfId="4" applyNumberFormat="1" applyFont="1" applyFill="1" applyBorder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49" fontId="17" fillId="0" borderId="26" xfId="2" applyNumberFormat="1" applyFont="1" applyFill="1" applyBorder="1" applyAlignment="1" applyProtection="1">
      <alignment horizontal="left" vertical="center"/>
    </xf>
    <xf numFmtId="0" fontId="14" fillId="0" borderId="26" xfId="2" applyFont="1" applyFill="1" applyBorder="1" applyAlignment="1">
      <alignment wrapText="1"/>
    </xf>
    <xf numFmtId="0" fontId="17" fillId="0" borderId="24" xfId="4" applyFont="1" applyFill="1" applyBorder="1">
      <alignment horizontal="left" vertical="center" wrapText="1"/>
    </xf>
    <xf numFmtId="0" fontId="17" fillId="0" borderId="25" xfId="2" applyFont="1" applyFill="1" applyBorder="1" applyAlignment="1">
      <alignment vertical="center"/>
    </xf>
    <xf numFmtId="165" fontId="33" fillId="0" borderId="26" xfId="1" applyFont="1" applyFill="1" applyBorder="1" applyAlignment="1">
      <alignment horizontal="center" vertical="center" wrapText="1"/>
    </xf>
    <xf numFmtId="164" fontId="9" fillId="0" borderId="26" xfId="2" applyNumberFormat="1" applyFont="1" applyFill="1" applyBorder="1" applyAlignment="1">
      <alignment horizontal="center" vertical="center"/>
    </xf>
    <xf numFmtId="164" fontId="15" fillId="0" borderId="25" xfId="0" applyNumberFormat="1" applyFont="1" applyFill="1" applyBorder="1" applyAlignment="1">
      <alignment horizontal="center" vertical="center" wrapText="1"/>
    </xf>
    <xf numFmtId="165" fontId="17" fillId="0" borderId="26" xfId="0" applyNumberFormat="1" applyFont="1" applyFill="1" applyBorder="1" applyAlignment="1">
      <alignment horizontal="center" vertical="center" wrapText="1"/>
    </xf>
    <xf numFmtId="164" fontId="9" fillId="0" borderId="25" xfId="1" applyNumberFormat="1" applyFont="1" applyFill="1" applyBorder="1" applyAlignment="1">
      <alignment horizontal="center" vertical="center" wrapText="1"/>
    </xf>
    <xf numFmtId="49" fontId="17" fillId="0" borderId="13" xfId="2" applyNumberFormat="1" applyFont="1" applyFill="1" applyBorder="1" applyAlignment="1" applyProtection="1">
      <alignment horizontal="left" vertical="center"/>
    </xf>
    <xf numFmtId="49" fontId="17" fillId="0" borderId="25" xfId="2" applyNumberFormat="1" applyFont="1" applyFill="1" applyBorder="1" applyAlignment="1" applyProtection="1">
      <alignment horizontal="left" vertical="center"/>
    </xf>
    <xf numFmtId="49" fontId="17" fillId="0" borderId="26" xfId="2" applyNumberFormat="1" applyFont="1" applyFill="1" applyBorder="1" applyAlignment="1" applyProtection="1">
      <alignment horizontal="left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5" fillId="0" borderId="0" xfId="0" applyNumberFormat="1" applyFont="1" applyFill="1" applyAlignment="1">
      <alignment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165" fontId="5" fillId="0" borderId="0" xfId="0" applyNumberFormat="1" applyFont="1" applyFill="1" applyAlignment="1">
      <alignment vertical="center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9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textRotation="90" wrapText="1"/>
    </xf>
    <xf numFmtId="0" fontId="9" fillId="0" borderId="21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6" xfId="0" applyFont="1" applyFill="1" applyBorder="1" applyAlignment="1">
      <alignment horizontal="center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8" xfId="0" applyFont="1" applyFill="1" applyBorder="1" applyAlignment="1">
      <alignment horizontal="center" vertical="center" textRotation="90" wrapText="1"/>
    </xf>
    <xf numFmtId="0" fontId="9" fillId="0" borderId="20" xfId="0" applyFont="1" applyFill="1" applyBorder="1" applyAlignment="1">
      <alignment horizontal="center" vertical="center" textRotation="90" wrapText="1"/>
    </xf>
    <xf numFmtId="49" fontId="15" fillId="0" borderId="25" xfId="0" applyNumberFormat="1" applyFont="1" applyFill="1" applyBorder="1" applyAlignment="1">
      <alignment horizontal="center" vertical="center" wrapText="1"/>
    </xf>
    <xf numFmtId="49" fontId="15" fillId="0" borderId="28" xfId="0" applyNumberFormat="1" applyFont="1" applyFill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9" fillId="0" borderId="12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vertical="center" wrapText="1"/>
    </xf>
    <xf numFmtId="165" fontId="1" fillId="0" borderId="0" xfId="0" applyNumberFormat="1" applyFont="1" applyFill="1" applyAlignment="1">
      <alignment vertical="center" wrapText="1"/>
    </xf>
    <xf numFmtId="169" fontId="18" fillId="0" borderId="26" xfId="1" applyNumberFormat="1" applyFont="1" applyFill="1" applyBorder="1" applyAlignment="1">
      <alignment horizontal="right" vertical="center" wrapText="1"/>
    </xf>
    <xf numFmtId="0" fontId="1" fillId="0" borderId="26" xfId="0" applyFont="1" applyFill="1" applyBorder="1" applyAlignment="1">
      <alignment vertical="center" wrapText="1"/>
    </xf>
    <xf numFmtId="169" fontId="18" fillId="0" borderId="26" xfId="0" applyNumberFormat="1" applyFont="1" applyFill="1" applyBorder="1" applyAlignment="1">
      <alignment horizontal="right" vertical="center" wrapText="1"/>
    </xf>
    <xf numFmtId="3" fontId="17" fillId="0" borderId="26" xfId="1" applyNumberFormat="1" applyFont="1" applyFill="1" applyBorder="1" applyAlignment="1">
      <alignment horizontal="right" vertical="center" wrapText="1"/>
    </xf>
    <xf numFmtId="4" fontId="17" fillId="0" borderId="26" xfId="1" applyNumberFormat="1" applyFont="1" applyFill="1" applyBorder="1" applyAlignment="1">
      <alignment horizontal="right" vertical="center" wrapText="1"/>
    </xf>
    <xf numFmtId="4" fontId="17" fillId="0" borderId="25" xfId="1" applyNumberFormat="1" applyFont="1" applyFill="1" applyBorder="1" applyAlignment="1">
      <alignment horizontal="right" vertical="center" wrapText="1"/>
    </xf>
    <xf numFmtId="4" fontId="17" fillId="0" borderId="26" xfId="1" applyNumberFormat="1" applyFont="1" applyFill="1" applyBorder="1" applyAlignment="1">
      <alignment horizontal="right" vertical="center"/>
    </xf>
    <xf numFmtId="4" fontId="17" fillId="0" borderId="25" xfId="0" applyNumberFormat="1" applyFont="1" applyFill="1" applyBorder="1" applyAlignment="1">
      <alignment horizontal="right" vertical="center" wrapText="1"/>
    </xf>
    <xf numFmtId="4" fontId="17" fillId="0" borderId="23" xfId="1" applyNumberFormat="1" applyFont="1" applyFill="1" applyBorder="1" applyAlignment="1">
      <alignment horizontal="right" vertical="center"/>
    </xf>
    <xf numFmtId="4" fontId="35" fillId="0" borderId="26" xfId="0" applyNumberFormat="1" applyFont="1" applyFill="1" applyBorder="1" applyAlignment="1">
      <alignment horizontal="right" vertical="center"/>
    </xf>
    <xf numFmtId="0" fontId="35" fillId="0" borderId="0" xfId="0" applyFont="1" applyFill="1"/>
    <xf numFmtId="4" fontId="36" fillId="0" borderId="26" xfId="0" applyNumberFormat="1" applyFont="1" applyFill="1" applyBorder="1" applyAlignment="1">
      <alignment horizontal="right" vertical="center"/>
    </xf>
    <xf numFmtId="165" fontId="17" fillId="0" borderId="26" xfId="1" applyFont="1" applyFill="1" applyBorder="1" applyAlignment="1">
      <alignment horizontal="center" vertical="center" wrapText="1"/>
    </xf>
    <xf numFmtId="3" fontId="17" fillId="0" borderId="26" xfId="0" applyNumberFormat="1" applyFont="1" applyFill="1" applyBorder="1" applyAlignment="1">
      <alignment horizontal="right" vertical="center" wrapText="1"/>
    </xf>
    <xf numFmtId="4" fontId="17" fillId="0" borderId="23" xfId="0" applyNumberFormat="1" applyFont="1" applyFill="1" applyBorder="1" applyAlignment="1">
      <alignment horizontal="right" vertical="center" wrapText="1"/>
    </xf>
    <xf numFmtId="4" fontId="17" fillId="0" borderId="23" xfId="0" applyNumberFormat="1" applyFont="1" applyFill="1" applyBorder="1" applyAlignment="1">
      <alignment horizontal="right" vertical="center"/>
    </xf>
    <xf numFmtId="4" fontId="36" fillId="0" borderId="23" xfId="0" applyNumberFormat="1" applyFont="1" applyFill="1" applyBorder="1" applyAlignment="1">
      <alignment horizontal="right" vertical="center"/>
    </xf>
    <xf numFmtId="4" fontId="36" fillId="0" borderId="23" xfId="1" applyNumberFormat="1" applyFont="1" applyFill="1" applyBorder="1" applyAlignment="1">
      <alignment horizontal="right" vertical="center"/>
    </xf>
    <xf numFmtId="4" fontId="36" fillId="0" borderId="26" xfId="0" applyNumberFormat="1" applyFont="1" applyFill="1" applyBorder="1" applyAlignment="1">
      <alignment horizontal="right" vertical="center" wrapText="1"/>
    </xf>
    <xf numFmtId="169" fontId="9" fillId="0" borderId="26" xfId="0" applyNumberFormat="1" applyFont="1" applyFill="1" applyBorder="1" applyAlignment="1">
      <alignment vertical="center" wrapText="1"/>
    </xf>
    <xf numFmtId="169" fontId="9" fillId="0" borderId="25" xfId="0" applyNumberFormat="1" applyFont="1" applyFill="1" applyBorder="1" applyAlignment="1">
      <alignment vertical="center" wrapText="1"/>
    </xf>
    <xf numFmtId="4" fontId="36" fillId="0" borderId="26" xfId="1" applyNumberFormat="1" applyFont="1" applyFill="1" applyBorder="1" applyAlignment="1">
      <alignment horizontal="right" vertical="center"/>
    </xf>
    <xf numFmtId="4" fontId="36" fillId="0" borderId="5" xfId="0" applyNumberFormat="1" applyFont="1" applyFill="1" applyBorder="1" applyAlignment="1">
      <alignment horizontal="right" vertical="center"/>
    </xf>
    <xf numFmtId="4" fontId="17" fillId="0" borderId="19" xfId="0" applyNumberFormat="1" applyFont="1" applyFill="1" applyBorder="1" applyAlignment="1">
      <alignment horizontal="right" vertical="center"/>
    </xf>
    <xf numFmtId="49" fontId="17" fillId="0" borderId="13" xfId="2" applyNumberFormat="1" applyFont="1" applyFill="1" applyBorder="1" applyAlignment="1" applyProtection="1">
      <alignment horizontal="left" vertical="center" wrapText="1"/>
    </xf>
    <xf numFmtId="4" fontId="17" fillId="0" borderId="26" xfId="1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10 10" xfId="5"/>
    <cellStyle name="Обычный 2" xfId="2"/>
    <cellStyle name="Обычный 3" xfId="4"/>
    <cellStyle name="Обычный 4" xfId="6"/>
    <cellStyle name="Финансовый" xfId="1" builtinId="3"/>
    <cellStyle name="Финансовый 2" xfId="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eleninatn\Desktop\&#1044;&#1086;&#1083;&#1075;&#1080;\&#1086;&#1090;&#1074;&#1077;&#1090;&#1099;%20&#1090;&#1088;&#1077;&#1093;&#1083;&#1077;&#1090;&#1082;&#1072;\&#1052;&#1086;&#1085;&#1095;&#1077;&#1075;&#1086;&#1088;&#1089;&#1082;\&#1050;&#1088;&#1072;&#1090;&#1082;&#1086;&#1089;&#1088;&#1086;&#1095;&#1082;&#1072;%202026-202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дресн.перечень "/>
      <sheetName val="стены"/>
      <sheetName val="Форма 1 "/>
      <sheetName val="Форма 2 Вар. 2"/>
    </sheetNames>
    <sheetDataSet>
      <sheetData sheetId="0"/>
      <sheetData sheetId="1"/>
      <sheetData sheetId="2">
        <row r="15">
          <cell r="L15">
            <v>4120.1000000000004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34"/>
  <sheetViews>
    <sheetView tabSelected="1" view="pageBreakPreview" topLeftCell="A894" zoomScale="55" zoomScaleNormal="85" zoomScaleSheetLayoutView="55" workbookViewId="0">
      <selection activeCell="F904" sqref="F904"/>
    </sheetView>
  </sheetViews>
  <sheetFormatPr defaultRowHeight="24" customHeight="1"/>
  <cols>
    <col min="1" max="1" width="4.42578125" style="15" customWidth="1"/>
    <col min="2" max="2" width="28.42578125" style="2" customWidth="1"/>
    <col min="3" max="3" width="17.140625" style="2" customWidth="1"/>
    <col min="4" max="4" width="15" style="2" customWidth="1"/>
    <col min="5" max="5" width="12" style="2" customWidth="1"/>
    <col min="6" max="6" width="14" style="2" customWidth="1"/>
    <col min="7" max="7" width="14" style="6" customWidth="1"/>
    <col min="8" max="8" width="14" style="2" customWidth="1"/>
    <col min="9" max="9" width="15" style="2" customWidth="1"/>
    <col min="10" max="10" width="9.28515625" style="2" customWidth="1"/>
    <col min="11" max="11" width="13.140625" style="2" customWidth="1"/>
    <col min="12" max="12" width="13.28515625" style="2" customWidth="1"/>
    <col min="13" max="13" width="13" style="2" customWidth="1"/>
    <col min="14" max="14" width="7.28515625" style="2" customWidth="1"/>
    <col min="15" max="15" width="14.7109375" style="2" customWidth="1"/>
    <col min="16" max="16" width="16.5703125" style="2" customWidth="1"/>
    <col min="17" max="17" width="16.7109375" style="2" customWidth="1"/>
    <col min="18" max="18" width="16.5703125" style="2" customWidth="1"/>
    <col min="19" max="21" width="14" style="2" customWidth="1"/>
    <col min="22" max="22" width="14.28515625" style="2" customWidth="1"/>
    <col min="23" max="23" width="14.42578125" style="2" customWidth="1"/>
    <col min="24" max="24" width="15" style="2" customWidth="1"/>
    <col min="25" max="25" width="13.85546875" style="2" customWidth="1"/>
    <col min="26" max="26" width="14.85546875" style="2" customWidth="1"/>
    <col min="27" max="27" width="12.140625" style="2" customWidth="1"/>
    <col min="28" max="28" width="18.42578125" style="2" customWidth="1"/>
    <col min="29" max="29" width="11.7109375" style="2" customWidth="1"/>
    <col min="30" max="31" width="9.140625" style="2"/>
    <col min="32" max="32" width="29.7109375" style="2" customWidth="1"/>
    <col min="33" max="33" width="22.7109375" style="29" customWidth="1"/>
    <col min="34" max="34" width="42" style="2" customWidth="1"/>
    <col min="35" max="16384" width="9.140625" style="2"/>
  </cols>
  <sheetData>
    <row r="1" spans="1:33" ht="24" customHeight="1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1"/>
      <c r="AG1" s="185"/>
    </row>
    <row r="2" spans="1:33" ht="24" customHeigh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1"/>
      <c r="AG2" s="185"/>
    </row>
    <row r="3" spans="1:33" ht="24" customHeight="1">
      <c r="A3" s="204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1"/>
      <c r="AG3" s="185"/>
    </row>
    <row r="4" spans="1:33" ht="24" customHeight="1">
      <c r="A4" s="188" t="s">
        <v>2</v>
      </c>
      <c r="B4" s="188" t="s">
        <v>3</v>
      </c>
      <c r="C4" s="191" t="s">
        <v>4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3"/>
      <c r="U4" s="193"/>
      <c r="V4" s="192"/>
      <c r="W4" s="192"/>
      <c r="X4" s="194"/>
      <c r="Y4" s="195" t="s">
        <v>5</v>
      </c>
      <c r="Z4" s="196"/>
      <c r="AA4" s="196"/>
      <c r="AB4" s="196"/>
      <c r="AC4" s="197"/>
      <c r="AD4" s="188" t="s">
        <v>6</v>
      </c>
      <c r="AE4" s="188" t="s">
        <v>7</v>
      </c>
      <c r="AF4" s="173"/>
      <c r="AG4" s="174"/>
    </row>
    <row r="5" spans="1:33" ht="24" customHeight="1">
      <c r="A5" s="190"/>
      <c r="B5" s="190"/>
      <c r="C5" s="188" t="s">
        <v>8</v>
      </c>
      <c r="D5" s="195" t="s">
        <v>9</v>
      </c>
      <c r="E5" s="196"/>
      <c r="F5" s="196"/>
      <c r="G5" s="196"/>
      <c r="H5" s="196"/>
      <c r="I5" s="196"/>
      <c r="J5" s="196"/>
      <c r="K5" s="196"/>
      <c r="L5" s="196"/>
      <c r="M5" s="197"/>
      <c r="N5" s="215" t="s">
        <v>148</v>
      </c>
      <c r="O5" s="216"/>
      <c r="P5" s="188" t="s">
        <v>149</v>
      </c>
      <c r="Q5" s="188" t="s">
        <v>10</v>
      </c>
      <c r="R5" s="188" t="s">
        <v>150</v>
      </c>
      <c r="S5" s="188" t="s">
        <v>11</v>
      </c>
      <c r="T5" s="205" t="s">
        <v>151</v>
      </c>
      <c r="U5" s="206"/>
      <c r="V5" s="191" t="s">
        <v>12</v>
      </c>
      <c r="W5" s="192"/>
      <c r="X5" s="194"/>
      <c r="Y5" s="198"/>
      <c r="Z5" s="199"/>
      <c r="AA5" s="199"/>
      <c r="AB5" s="199"/>
      <c r="AC5" s="200"/>
      <c r="AD5" s="190"/>
      <c r="AE5" s="190"/>
      <c r="AF5" s="173"/>
      <c r="AG5" s="174"/>
    </row>
    <row r="6" spans="1:33" ht="9.75" customHeight="1">
      <c r="A6" s="190"/>
      <c r="B6" s="190"/>
      <c r="C6" s="190"/>
      <c r="D6" s="198"/>
      <c r="E6" s="199"/>
      <c r="F6" s="199"/>
      <c r="G6" s="199"/>
      <c r="H6" s="199"/>
      <c r="I6" s="199"/>
      <c r="J6" s="199"/>
      <c r="K6" s="199"/>
      <c r="L6" s="199"/>
      <c r="M6" s="200"/>
      <c r="N6" s="207"/>
      <c r="O6" s="208"/>
      <c r="P6" s="190"/>
      <c r="Q6" s="190"/>
      <c r="R6" s="190"/>
      <c r="S6" s="190"/>
      <c r="T6" s="207"/>
      <c r="U6" s="208"/>
      <c r="V6" s="188" t="s">
        <v>13</v>
      </c>
      <c r="W6" s="188" t="s">
        <v>14</v>
      </c>
      <c r="X6" s="188" t="s">
        <v>15</v>
      </c>
      <c r="Y6" s="188" t="s">
        <v>16</v>
      </c>
      <c r="Z6" s="188" t="s">
        <v>17</v>
      </c>
      <c r="AA6" s="188" t="s">
        <v>18</v>
      </c>
      <c r="AB6" s="188" t="s">
        <v>19</v>
      </c>
      <c r="AC6" s="211" t="s">
        <v>20</v>
      </c>
      <c r="AD6" s="190"/>
      <c r="AE6" s="190"/>
      <c r="AF6" s="173"/>
      <c r="AG6" s="174"/>
    </row>
    <row r="7" spans="1:33" ht="76.5" customHeight="1">
      <c r="A7" s="190"/>
      <c r="B7" s="190"/>
      <c r="C7" s="189"/>
      <c r="D7" s="7" t="s">
        <v>21</v>
      </c>
      <c r="E7" s="186" t="s">
        <v>117</v>
      </c>
      <c r="F7" s="187"/>
      <c r="G7" s="8" t="s">
        <v>22</v>
      </c>
      <c r="H7" s="7" t="s">
        <v>23</v>
      </c>
      <c r="I7" s="7" t="s">
        <v>24</v>
      </c>
      <c r="J7" s="186" t="s">
        <v>116</v>
      </c>
      <c r="K7" s="187"/>
      <c r="L7" s="7" t="s">
        <v>25</v>
      </c>
      <c r="M7" s="7" t="s">
        <v>26</v>
      </c>
      <c r="N7" s="209"/>
      <c r="O7" s="210"/>
      <c r="P7" s="189"/>
      <c r="Q7" s="189"/>
      <c r="R7" s="189"/>
      <c r="S7" s="189"/>
      <c r="T7" s="209"/>
      <c r="U7" s="210"/>
      <c r="V7" s="189"/>
      <c r="W7" s="189"/>
      <c r="X7" s="189"/>
      <c r="Y7" s="189"/>
      <c r="Z7" s="189"/>
      <c r="AA7" s="189"/>
      <c r="AB7" s="189"/>
      <c r="AC7" s="189"/>
      <c r="AD7" s="190"/>
      <c r="AE7" s="190"/>
      <c r="AF7" s="173"/>
      <c r="AG7" s="174"/>
    </row>
    <row r="8" spans="1:33" ht="23.25" customHeight="1">
      <c r="A8" s="189"/>
      <c r="B8" s="189"/>
      <c r="C8" s="9" t="s">
        <v>27</v>
      </c>
      <c r="D8" s="9" t="s">
        <v>27</v>
      </c>
      <c r="E8" s="9" t="s">
        <v>28</v>
      </c>
      <c r="F8" s="9" t="s">
        <v>27</v>
      </c>
      <c r="G8" s="10" t="s">
        <v>27</v>
      </c>
      <c r="H8" s="9" t="s">
        <v>27</v>
      </c>
      <c r="I8" s="9" t="s">
        <v>27</v>
      </c>
      <c r="J8" s="9" t="s">
        <v>28</v>
      </c>
      <c r="K8" s="9" t="s">
        <v>27</v>
      </c>
      <c r="L8" s="9" t="s">
        <v>27</v>
      </c>
      <c r="M8" s="9" t="s">
        <v>27</v>
      </c>
      <c r="N8" s="9" t="s">
        <v>28</v>
      </c>
      <c r="O8" s="9" t="s">
        <v>27</v>
      </c>
      <c r="P8" s="9" t="s">
        <v>27</v>
      </c>
      <c r="Q8" s="9" t="s">
        <v>27</v>
      </c>
      <c r="R8" s="9" t="s">
        <v>27</v>
      </c>
      <c r="S8" s="9" t="s">
        <v>27</v>
      </c>
      <c r="T8" s="9" t="s">
        <v>28</v>
      </c>
      <c r="U8" s="9" t="s">
        <v>27</v>
      </c>
      <c r="V8" s="9" t="s">
        <v>27</v>
      </c>
      <c r="W8" s="9" t="s">
        <v>27</v>
      </c>
      <c r="X8" s="9" t="s">
        <v>27</v>
      </c>
      <c r="Y8" s="9" t="s">
        <v>27</v>
      </c>
      <c r="Z8" s="9" t="s">
        <v>27</v>
      </c>
      <c r="AA8" s="9" t="s">
        <v>27</v>
      </c>
      <c r="AB8" s="9" t="s">
        <v>27</v>
      </c>
      <c r="AC8" s="9" t="s">
        <v>27</v>
      </c>
      <c r="AD8" s="189"/>
      <c r="AE8" s="189"/>
      <c r="AF8" s="173"/>
      <c r="AG8" s="174"/>
    </row>
    <row r="9" spans="1:33" ht="24" customHeight="1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  <c r="Q9" s="3">
        <v>17</v>
      </c>
      <c r="R9" s="3">
        <v>18</v>
      </c>
      <c r="S9" s="3">
        <v>19</v>
      </c>
      <c r="T9" s="22">
        <v>20</v>
      </c>
      <c r="U9" s="22">
        <v>21</v>
      </c>
      <c r="V9" s="3">
        <v>22</v>
      </c>
      <c r="W9" s="3">
        <v>23</v>
      </c>
      <c r="X9" s="3">
        <v>24</v>
      </c>
      <c r="Y9" s="3">
        <v>25</v>
      </c>
      <c r="Z9" s="3">
        <v>26</v>
      </c>
      <c r="AA9" s="3">
        <v>27</v>
      </c>
      <c r="AB9" s="3">
        <v>28</v>
      </c>
      <c r="AC9" s="3">
        <v>29</v>
      </c>
      <c r="AD9" s="3">
        <v>30</v>
      </c>
      <c r="AE9" s="3">
        <v>31</v>
      </c>
      <c r="AF9" s="173"/>
      <c r="AG9" s="174"/>
    </row>
    <row r="10" spans="1:33" ht="24" customHeight="1">
      <c r="A10" s="180" t="s">
        <v>753</v>
      </c>
      <c r="B10" s="181"/>
      <c r="C10" s="102">
        <f>C11+C380+C636</f>
        <v>8215106218.8000002</v>
      </c>
      <c r="D10" s="102">
        <f>D11+D380+D636</f>
        <v>203168720.56</v>
      </c>
      <c r="E10" s="125">
        <f>E11+E380+E636</f>
        <v>76</v>
      </c>
      <c r="F10" s="102">
        <f>F11+F380+F636</f>
        <v>122573484</v>
      </c>
      <c r="G10" s="102">
        <f>G11+G380+G636</f>
        <v>158731363.19999999</v>
      </c>
      <c r="H10" s="102">
        <f>H11+H380+H636</f>
        <v>267155414.5</v>
      </c>
      <c r="I10" s="102">
        <f>I11+I380+I636</f>
        <v>956092030.75999999</v>
      </c>
      <c r="J10" s="125">
        <f>J11+J380+J636</f>
        <v>176</v>
      </c>
      <c r="K10" s="102">
        <f>K11+K380+K636</f>
        <v>485093715.30000001</v>
      </c>
      <c r="L10" s="102">
        <f>L11+L380+L636</f>
        <v>288990852.83999997</v>
      </c>
      <c r="M10" s="102">
        <f>M11+M380+M636</f>
        <v>31979544</v>
      </c>
      <c r="N10" s="125">
        <f>N11+N380+N636</f>
        <v>615</v>
      </c>
      <c r="O10" s="161">
        <f>O11+O380+O636</f>
        <v>2228854001.1300001</v>
      </c>
      <c r="P10" s="102">
        <f>P11+P380+P636</f>
        <v>1573345612.0899999</v>
      </c>
      <c r="Q10" s="102">
        <f>Q11+Q380+Q636</f>
        <v>182784928.62</v>
      </c>
      <c r="R10" s="102">
        <f>R11+R380+R636</f>
        <v>888076011.62</v>
      </c>
      <c r="S10" s="102">
        <f>S11+S380+S636</f>
        <v>331374851.01999998</v>
      </c>
      <c r="T10" s="125">
        <f>T11+T380+T636</f>
        <v>0</v>
      </c>
      <c r="U10" s="102">
        <f>U11+U380+U636</f>
        <v>0</v>
      </c>
      <c r="V10" s="102">
        <f>V11+V380+V636</f>
        <v>381112380.79000002</v>
      </c>
      <c r="W10" s="102">
        <f>W11+W380+W636</f>
        <v>115773308.37</v>
      </c>
      <c r="X10" s="102">
        <f>X11+X380+X636</f>
        <v>0</v>
      </c>
      <c r="Y10" s="161">
        <f>Y11+Y380+Y636</f>
        <v>0</v>
      </c>
      <c r="Z10" s="102">
        <f>Z11+Z380+Z636</f>
        <v>999339588.12</v>
      </c>
      <c r="AA10" s="102">
        <f>AA11+AA380+AA636</f>
        <v>0</v>
      </c>
      <c r="AB10" s="102">
        <f>AB11+AB380+AB636</f>
        <v>7215766630.6800003</v>
      </c>
      <c r="AC10" s="102">
        <f>AC11+AC380+AC636</f>
        <v>0</v>
      </c>
      <c r="AD10" s="46" t="s">
        <v>29</v>
      </c>
      <c r="AE10" s="46" t="s">
        <v>29</v>
      </c>
      <c r="AF10" s="93"/>
      <c r="AG10" s="94"/>
    </row>
    <row r="11" spans="1:33" ht="24" customHeight="1">
      <c r="A11" s="180" t="s">
        <v>754</v>
      </c>
      <c r="B11" s="181"/>
      <c r="C11" s="61">
        <f>C34+C42+C48+C61+C248+C259+C268+C278+C301+C304+C307+C316+C319+C327+C365+C374+C379</f>
        <v>3569993417.46</v>
      </c>
      <c r="D11" s="61">
        <f>D34+D42+D48+D61+D248+D259+D268+D278+D301+D304+D307+D316+D319+D327+D365+D374+D379</f>
        <v>87059362.340000004</v>
      </c>
      <c r="E11" s="87">
        <f>E34+E42+E48+E61+E248+E259+E268+E278+E301+E304+E307+E316+E319+E327+E365+E374+E379</f>
        <v>15</v>
      </c>
      <c r="F11" s="61">
        <f>F34+F42+F48+F61+F248+F259+F268+F278+F301+F304+F307+F316+F319+F327+F365+F374+F379</f>
        <v>24192135</v>
      </c>
      <c r="G11" s="61">
        <f>G34+G42+G48+G61+G248+G259+G268+G278+G301+G304+G307+G316+G319+G327+G365+G374+G379</f>
        <v>70337136.540000007</v>
      </c>
      <c r="H11" s="61">
        <f>H34+H42+H48+H61+H248+H259+H268+H278+H301+H304+H307+H316+H319+H327+H365+H374+H379</f>
        <v>118866331.73999999</v>
      </c>
      <c r="I11" s="61">
        <f>I34+I42+I48+I61+I248+I259+I268+I278+I301+I304+I307+I316+I319+I327+I365+I374+I379</f>
        <v>369921959.45999998</v>
      </c>
      <c r="J11" s="87">
        <f>J34+J42+J48+J61+J248+J259+J268+J278+J301+J304+J307+J316+J319+J327+J365+J374+J379</f>
        <v>46</v>
      </c>
      <c r="K11" s="61">
        <f>K34+K42+K48+K61+K248+K259+K268+K278+K301+K304+K307+K316+K319+K327+K365+K374+K379</f>
        <v>127304165.02</v>
      </c>
      <c r="L11" s="61">
        <f>L34+L42+L48+L61+L248+L259+L268+L278+L301+L304+L307+L316+L319+L327+L365+L374+L379</f>
        <v>121577180.78</v>
      </c>
      <c r="M11" s="61">
        <f>M34+M42+M48+M61+M248+M259+M268+M278+M301+M304+M307+M316+M319+M327+M365+M374+M379</f>
        <v>25661535</v>
      </c>
      <c r="N11" s="87">
        <f>N34+N42+N48+N61+N248+N259+N268+N278+N301+N304+N307+N316+N319+N327+N365+N374+N379</f>
        <v>332</v>
      </c>
      <c r="O11" s="61">
        <f>O34+O42+O48+O61+O248+O259+O268+O278+O301+O304+O307+O316+O319+O327+O365+O374+O379</f>
        <v>1199451129.1300001</v>
      </c>
      <c r="P11" s="61">
        <f>P34+P42+P48+P61+P248+P259+P268+P278+P301+P304+P307+P316+P319+P327+P365+P374+P379</f>
        <v>654839125.87</v>
      </c>
      <c r="Q11" s="61">
        <f>Q34+Q42+Q48+Q61+Q248+Q259+Q268+Q278+Q301+Q304+Q307+Q316+Q319+Q327+Q365+Q374+Q379</f>
        <v>66598715.700000003</v>
      </c>
      <c r="R11" s="61">
        <f>R34+R42+R48+R61+R248+R259+R268+R278+R301+R304+R307+R316+R319+R327+R365+R374+R379</f>
        <v>357176013.56</v>
      </c>
      <c r="S11" s="61">
        <f>S34+S42+S48+S61+S248+S259+S268+S278+S301+S304+S307+S316+S319+S327+S365+S374+S379</f>
        <v>130394392.81999999</v>
      </c>
      <c r="T11" s="61">
        <f>T34+T42+T48+T61+T248+T259+T268+T278+T301+T304+T307+T316+T319+T327+T365+T374+T379</f>
        <v>0</v>
      </c>
      <c r="U11" s="61">
        <f>U34+U42+U48+U61+U248+U259+U268+U278+U301+U304+U307+U316+U319+U327+U365+U374+U379</f>
        <v>0</v>
      </c>
      <c r="V11" s="61">
        <f>V34+V42+V48+V61+V248+V259+V268+V278+V301+V304+V307+V316+V319+V327+V365+V374+V379</f>
        <v>166313546.68000001</v>
      </c>
      <c r="W11" s="61">
        <f>W34+W42+W48+W61+W248+W259+W268+W278+W301+W304+W307+W316+W319+W327+W365+W374+W379</f>
        <v>50300687.82</v>
      </c>
      <c r="X11" s="61">
        <f>X34+X42+X48+X61+X248+X259+X268+X278+X301+X304+X307+X316+X319+X327+X365+X374+X379</f>
        <v>0</v>
      </c>
      <c r="Y11" s="61">
        <f>Y34+Y42+Y48+Y61+Y248+Y259+Y268+Y278+Y301+Y304+Y307+Y316+Y319+Y327+Y365+Y374+Y379</f>
        <v>0</v>
      </c>
      <c r="Z11" s="61">
        <f>Z34+Z42+Z48+Z61+Z248+Z259+Z268+Z278+Z301+Z304+Z307+Z316+Z319+Z327+Z365+Z374+Z379</f>
        <v>499339588.12</v>
      </c>
      <c r="AA11" s="61">
        <f>AA34+AA42+AA48+AA61+AA248+AA259+AA268+AA278+AA301+AA304+AA307+AA316+AA319+AA327+AA365+AA374+AA379</f>
        <v>0</v>
      </c>
      <c r="AB11" s="61">
        <f>AB34+AB42+AB48+AB61+AB248+AB259+AB268+AB278+AB301+AB304+AB307+AB316+AB319+AB327+AB365+AB374+AB379</f>
        <v>3070653829.3400002</v>
      </c>
      <c r="AC11" s="61">
        <f>AC34+AC42+AC48+AC61+AC248+AC259+AC268+AC278+AC301+AC304+AC307+AC316+AC319+AC327+AC365+AC374+AC379</f>
        <v>0</v>
      </c>
      <c r="AD11" s="46" t="s">
        <v>29</v>
      </c>
      <c r="AE11" s="46" t="s">
        <v>29</v>
      </c>
      <c r="AF11" s="93"/>
      <c r="AG11" s="94"/>
    </row>
    <row r="12" spans="1:33" ht="24" customHeight="1">
      <c r="A12" s="179" t="s">
        <v>96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93"/>
      <c r="AG12" s="94"/>
    </row>
    <row r="13" spans="1:33" ht="24" customHeight="1">
      <c r="A13" s="46">
        <v>1</v>
      </c>
      <c r="B13" s="146" t="s">
        <v>197</v>
      </c>
      <c r="C13" s="48">
        <f t="shared" ref="C13:C33" si="0">D13+F13+G13+H13+I13+K13+L13+M13+O13+P13+Q13+R13+S13+V13+W13+X13</f>
        <v>2951477.1</v>
      </c>
      <c r="D13" s="169"/>
      <c r="E13" s="169"/>
      <c r="F13" s="169"/>
      <c r="G13" s="171"/>
      <c r="H13" s="169"/>
      <c r="I13" s="169"/>
      <c r="J13" s="73">
        <v>1</v>
      </c>
      <c r="K13" s="95">
        <v>2771340</v>
      </c>
      <c r="L13" s="171"/>
      <c r="M13" s="171"/>
      <c r="N13" s="171"/>
      <c r="O13" s="171"/>
      <c r="P13" s="169"/>
      <c r="Q13" s="169"/>
      <c r="R13" s="169"/>
      <c r="S13" s="169"/>
      <c r="T13" s="169"/>
      <c r="U13" s="169"/>
      <c r="V13" s="50">
        <v>138567</v>
      </c>
      <c r="W13" s="41">
        <f t="shared" ref="W13:W33" si="1">ROUND((D13+F13+G13+H13+I13+K13+L13+M13+O13+P13+Q13+R13+S13)*1.5%,2)</f>
        <v>41570.1</v>
      </c>
      <c r="X13" s="169"/>
      <c r="Y13" s="169"/>
      <c r="Z13" s="169"/>
      <c r="AA13" s="169"/>
      <c r="AB13" s="41">
        <f t="shared" ref="AB13:AB33" si="2">C13</f>
        <v>2951477.1</v>
      </c>
      <c r="AC13" s="169"/>
      <c r="AD13" s="46">
        <v>2026</v>
      </c>
      <c r="AE13" s="46">
        <v>2026</v>
      </c>
      <c r="AF13" s="93"/>
      <c r="AG13" s="94"/>
    </row>
    <row r="14" spans="1:33" ht="24" customHeight="1">
      <c r="A14" s="46">
        <f>A13+1</f>
        <v>2</v>
      </c>
      <c r="B14" s="146" t="s">
        <v>198</v>
      </c>
      <c r="C14" s="48">
        <f t="shared" si="0"/>
        <v>2951477.1</v>
      </c>
      <c r="D14" s="169"/>
      <c r="E14" s="169"/>
      <c r="F14" s="169"/>
      <c r="G14" s="171"/>
      <c r="H14" s="169"/>
      <c r="I14" s="169"/>
      <c r="J14" s="73">
        <v>1</v>
      </c>
      <c r="K14" s="95">
        <v>2771340</v>
      </c>
      <c r="L14" s="171"/>
      <c r="M14" s="171"/>
      <c r="N14" s="171"/>
      <c r="O14" s="171"/>
      <c r="P14" s="169"/>
      <c r="Q14" s="169"/>
      <c r="R14" s="169"/>
      <c r="S14" s="169"/>
      <c r="T14" s="169"/>
      <c r="U14" s="169"/>
      <c r="V14" s="50">
        <v>138567</v>
      </c>
      <c r="W14" s="41">
        <f t="shared" si="1"/>
        <v>41570.1</v>
      </c>
      <c r="X14" s="169"/>
      <c r="Y14" s="169"/>
      <c r="Z14" s="169"/>
      <c r="AA14" s="169"/>
      <c r="AB14" s="41">
        <f t="shared" si="2"/>
        <v>2951477.1</v>
      </c>
      <c r="AC14" s="169"/>
      <c r="AD14" s="46">
        <v>2026</v>
      </c>
      <c r="AE14" s="46">
        <v>2026</v>
      </c>
      <c r="AF14" s="93"/>
      <c r="AG14" s="94"/>
    </row>
    <row r="15" spans="1:33" ht="24" customHeight="1">
      <c r="A15" s="46">
        <f t="shared" ref="A15:A33" si="3">A14+1</f>
        <v>3</v>
      </c>
      <c r="B15" s="146" t="s">
        <v>199</v>
      </c>
      <c r="C15" s="48">
        <f t="shared" si="0"/>
        <v>2951477.1</v>
      </c>
      <c r="D15" s="169"/>
      <c r="E15" s="169"/>
      <c r="F15" s="169"/>
      <c r="G15" s="171"/>
      <c r="H15" s="169"/>
      <c r="I15" s="169"/>
      <c r="J15" s="73">
        <v>1</v>
      </c>
      <c r="K15" s="95">
        <v>2771340</v>
      </c>
      <c r="L15" s="171"/>
      <c r="M15" s="171"/>
      <c r="N15" s="171"/>
      <c r="O15" s="171"/>
      <c r="P15" s="169"/>
      <c r="Q15" s="169"/>
      <c r="R15" s="169"/>
      <c r="S15" s="169"/>
      <c r="T15" s="169"/>
      <c r="U15" s="169"/>
      <c r="V15" s="50">
        <v>138567</v>
      </c>
      <c r="W15" s="58">
        <f t="shared" si="1"/>
        <v>41570.1</v>
      </c>
      <c r="X15" s="169"/>
      <c r="Y15" s="169"/>
      <c r="Z15" s="169"/>
      <c r="AA15" s="169"/>
      <c r="AB15" s="41">
        <f t="shared" si="2"/>
        <v>2951477.1</v>
      </c>
      <c r="AC15" s="169"/>
      <c r="AD15" s="46">
        <v>2026</v>
      </c>
      <c r="AE15" s="46">
        <v>2026</v>
      </c>
      <c r="AF15" s="93"/>
      <c r="AG15" s="94"/>
    </row>
    <row r="16" spans="1:33" ht="24" customHeight="1">
      <c r="A16" s="46">
        <f t="shared" si="3"/>
        <v>4</v>
      </c>
      <c r="B16" s="146" t="s">
        <v>200</v>
      </c>
      <c r="C16" s="48">
        <f t="shared" si="0"/>
        <v>2951477.1</v>
      </c>
      <c r="D16" s="169"/>
      <c r="E16" s="169"/>
      <c r="F16" s="169"/>
      <c r="G16" s="171"/>
      <c r="H16" s="169"/>
      <c r="I16" s="169"/>
      <c r="J16" s="73">
        <v>1</v>
      </c>
      <c r="K16" s="95">
        <v>2771340</v>
      </c>
      <c r="L16" s="171"/>
      <c r="M16" s="171"/>
      <c r="N16" s="171"/>
      <c r="O16" s="171"/>
      <c r="P16" s="169"/>
      <c r="Q16" s="169"/>
      <c r="R16" s="169"/>
      <c r="S16" s="169"/>
      <c r="T16" s="169"/>
      <c r="U16" s="169"/>
      <c r="V16" s="50">
        <v>138567</v>
      </c>
      <c r="W16" s="58">
        <f t="shared" si="1"/>
        <v>41570.1</v>
      </c>
      <c r="X16" s="169"/>
      <c r="Y16" s="169"/>
      <c r="Z16" s="169"/>
      <c r="AA16" s="169"/>
      <c r="AB16" s="41">
        <f t="shared" si="2"/>
        <v>2951477.1</v>
      </c>
      <c r="AC16" s="169"/>
      <c r="AD16" s="46">
        <v>2026</v>
      </c>
      <c r="AE16" s="46">
        <v>2026</v>
      </c>
      <c r="AF16" s="93"/>
      <c r="AG16" s="94"/>
    </row>
    <row r="17" spans="1:33" ht="24" customHeight="1">
      <c r="A17" s="46">
        <f t="shared" si="3"/>
        <v>5</v>
      </c>
      <c r="B17" s="146" t="s">
        <v>201</v>
      </c>
      <c r="C17" s="48">
        <f t="shared" si="0"/>
        <v>2951477.1</v>
      </c>
      <c r="D17" s="169"/>
      <c r="E17" s="169"/>
      <c r="F17" s="169"/>
      <c r="G17" s="171"/>
      <c r="H17" s="169"/>
      <c r="I17" s="169"/>
      <c r="J17" s="73">
        <v>1</v>
      </c>
      <c r="K17" s="95">
        <v>2771340</v>
      </c>
      <c r="L17" s="171"/>
      <c r="M17" s="171"/>
      <c r="N17" s="171"/>
      <c r="O17" s="171"/>
      <c r="P17" s="169"/>
      <c r="Q17" s="169"/>
      <c r="R17" s="169"/>
      <c r="S17" s="169"/>
      <c r="T17" s="169"/>
      <c r="U17" s="169"/>
      <c r="V17" s="50">
        <v>138567</v>
      </c>
      <c r="W17" s="58">
        <f t="shared" si="1"/>
        <v>41570.1</v>
      </c>
      <c r="X17" s="169"/>
      <c r="Y17" s="169"/>
      <c r="Z17" s="169"/>
      <c r="AA17" s="169"/>
      <c r="AB17" s="41">
        <f t="shared" si="2"/>
        <v>2951477.1</v>
      </c>
      <c r="AC17" s="169"/>
      <c r="AD17" s="46">
        <v>2026</v>
      </c>
      <c r="AE17" s="46">
        <v>2026</v>
      </c>
      <c r="AF17" s="93"/>
      <c r="AG17" s="94"/>
    </row>
    <row r="18" spans="1:33" ht="24" customHeight="1">
      <c r="A18" s="46">
        <f t="shared" si="3"/>
        <v>6</v>
      </c>
      <c r="B18" s="146" t="s">
        <v>768</v>
      </c>
      <c r="C18" s="48">
        <f t="shared" si="0"/>
        <v>16317674.77</v>
      </c>
      <c r="D18" s="169"/>
      <c r="E18" s="169"/>
      <c r="F18" s="169"/>
      <c r="G18" s="171"/>
      <c r="H18" s="169"/>
      <c r="I18" s="169"/>
      <c r="J18" s="73"/>
      <c r="K18" s="95"/>
      <c r="L18" s="171"/>
      <c r="M18" s="171"/>
      <c r="N18" s="171"/>
      <c r="O18" s="171"/>
      <c r="P18" s="50">
        <v>15321760.34</v>
      </c>
      <c r="Q18" s="169"/>
      <c r="R18" s="169"/>
      <c r="S18" s="169"/>
      <c r="T18" s="169"/>
      <c r="U18" s="169"/>
      <c r="V18" s="50">
        <v>766088.02</v>
      </c>
      <c r="W18" s="58">
        <f t="shared" si="1"/>
        <v>229826.41</v>
      </c>
      <c r="X18" s="169"/>
      <c r="Y18" s="169"/>
      <c r="Z18" s="169"/>
      <c r="AA18" s="169"/>
      <c r="AB18" s="41">
        <f t="shared" si="2"/>
        <v>16317674.77</v>
      </c>
      <c r="AC18" s="169"/>
      <c r="AD18" s="46">
        <v>2026</v>
      </c>
      <c r="AE18" s="46">
        <v>2026</v>
      </c>
      <c r="AF18" s="217"/>
      <c r="AG18" s="218"/>
    </row>
    <row r="19" spans="1:33" s="15" customFormat="1" ht="24" customHeight="1">
      <c r="A19" s="46">
        <f t="shared" si="3"/>
        <v>7</v>
      </c>
      <c r="B19" s="146" t="s">
        <v>30</v>
      </c>
      <c r="C19" s="48">
        <f t="shared" si="0"/>
        <v>4100415.57</v>
      </c>
      <c r="D19" s="96"/>
      <c r="E19" s="96"/>
      <c r="F19" s="45"/>
      <c r="G19" s="51">
        <v>1078815.46</v>
      </c>
      <c r="H19" s="45"/>
      <c r="I19" s="50"/>
      <c r="J19" s="73">
        <v>1</v>
      </c>
      <c r="K19" s="95">
        <v>2771340</v>
      </c>
      <c r="L19" s="57"/>
      <c r="M19" s="57"/>
      <c r="N19" s="57"/>
      <c r="O19" s="57"/>
      <c r="P19" s="58"/>
      <c r="Q19" s="50"/>
      <c r="R19" s="50"/>
      <c r="S19" s="50"/>
      <c r="T19" s="50"/>
      <c r="U19" s="50"/>
      <c r="V19" s="97">
        <v>192507.78</v>
      </c>
      <c r="W19" s="58">
        <f t="shared" si="1"/>
        <v>57752.33</v>
      </c>
      <c r="X19" s="98"/>
      <c r="Y19" s="98"/>
      <c r="Z19" s="98"/>
      <c r="AA19" s="98"/>
      <c r="AB19" s="41">
        <f t="shared" si="2"/>
        <v>4100415.57</v>
      </c>
      <c r="AC19" s="46"/>
      <c r="AD19" s="46">
        <v>2026</v>
      </c>
      <c r="AE19" s="46">
        <v>2026</v>
      </c>
      <c r="AF19" s="17"/>
      <c r="AG19" s="17"/>
    </row>
    <row r="20" spans="1:33" s="15" customFormat="1" ht="24" customHeight="1">
      <c r="A20" s="46">
        <f t="shared" si="3"/>
        <v>8</v>
      </c>
      <c r="B20" s="146" t="s">
        <v>31</v>
      </c>
      <c r="C20" s="48">
        <f t="shared" si="0"/>
        <v>16285221.01</v>
      </c>
      <c r="D20" s="50">
        <v>3270191.01</v>
      </c>
      <c r="E20" s="50"/>
      <c r="F20" s="50"/>
      <c r="G20" s="99">
        <v>2248779.34</v>
      </c>
      <c r="H20" s="50">
        <v>3227551.94</v>
      </c>
      <c r="I20" s="50"/>
      <c r="J20" s="73">
        <v>1</v>
      </c>
      <c r="K20" s="95">
        <v>2771340</v>
      </c>
      <c r="L20" s="49">
        <v>3773425.04</v>
      </c>
      <c r="M20" s="49"/>
      <c r="N20" s="49"/>
      <c r="O20" s="49"/>
      <c r="P20" s="50"/>
      <c r="Q20" s="50"/>
      <c r="R20" s="50"/>
      <c r="S20" s="50"/>
      <c r="T20" s="50"/>
      <c r="U20" s="50"/>
      <c r="V20" s="50">
        <v>764564.37</v>
      </c>
      <c r="W20" s="58">
        <f t="shared" si="1"/>
        <v>229369.31</v>
      </c>
      <c r="X20" s="46"/>
      <c r="Y20" s="46"/>
      <c r="Z20" s="46"/>
      <c r="AA20" s="46"/>
      <c r="AB20" s="41">
        <f t="shared" si="2"/>
        <v>16285221.01</v>
      </c>
      <c r="AC20" s="46"/>
      <c r="AD20" s="46">
        <v>2026</v>
      </c>
      <c r="AE20" s="46">
        <v>2026</v>
      </c>
      <c r="AF20" s="17"/>
      <c r="AG20" s="17"/>
    </row>
    <row r="21" spans="1:33" s="15" customFormat="1" ht="24" customHeight="1">
      <c r="A21" s="46">
        <f t="shared" si="3"/>
        <v>9</v>
      </c>
      <c r="B21" s="146" t="s">
        <v>32</v>
      </c>
      <c r="C21" s="48">
        <f t="shared" si="0"/>
        <v>14629498.66</v>
      </c>
      <c r="D21" s="50">
        <v>3063588.36</v>
      </c>
      <c r="E21" s="50"/>
      <c r="F21" s="50"/>
      <c r="G21" s="99">
        <v>2106706.98</v>
      </c>
      <c r="H21" s="50">
        <v>3023643.12</v>
      </c>
      <c r="I21" s="50"/>
      <c r="J21" s="73">
        <v>2</v>
      </c>
      <c r="K21" s="95">
        <f>2771340*J21</f>
        <v>5542680</v>
      </c>
      <c r="L21" s="49"/>
      <c r="M21" s="49"/>
      <c r="N21" s="49"/>
      <c r="O21" s="49"/>
      <c r="P21" s="50"/>
      <c r="Q21" s="50"/>
      <c r="R21" s="50"/>
      <c r="S21" s="50"/>
      <c r="T21" s="50"/>
      <c r="U21" s="50"/>
      <c r="V21" s="50">
        <v>686830.92</v>
      </c>
      <c r="W21" s="58">
        <f t="shared" si="1"/>
        <v>206049.28</v>
      </c>
      <c r="X21" s="46"/>
      <c r="Y21" s="46"/>
      <c r="Z21" s="46"/>
      <c r="AA21" s="46"/>
      <c r="AB21" s="41">
        <f t="shared" si="2"/>
        <v>14629498.66</v>
      </c>
      <c r="AC21" s="46"/>
      <c r="AD21" s="46">
        <v>2026</v>
      </c>
      <c r="AE21" s="46">
        <v>2026</v>
      </c>
      <c r="AF21" s="17"/>
      <c r="AG21" s="17"/>
    </row>
    <row r="22" spans="1:33" s="15" customFormat="1" ht="24" customHeight="1">
      <c r="A22" s="46">
        <f t="shared" si="3"/>
        <v>10</v>
      </c>
      <c r="B22" s="146" t="s">
        <v>202</v>
      </c>
      <c r="C22" s="48">
        <f t="shared" si="0"/>
        <v>15174979.140000001</v>
      </c>
      <c r="D22" s="50"/>
      <c r="E22" s="50"/>
      <c r="F22" s="50"/>
      <c r="G22" s="99"/>
      <c r="H22" s="50"/>
      <c r="I22" s="50"/>
      <c r="J22" s="73"/>
      <c r="K22" s="95"/>
      <c r="L22" s="49"/>
      <c r="M22" s="49"/>
      <c r="N22" s="49"/>
      <c r="O22" s="49"/>
      <c r="P22" s="50">
        <v>14248806.699999999</v>
      </c>
      <c r="Q22" s="50"/>
      <c r="R22" s="50"/>
      <c r="S22" s="50"/>
      <c r="T22" s="50"/>
      <c r="U22" s="50"/>
      <c r="V22" s="50">
        <v>712440.34</v>
      </c>
      <c r="W22" s="58">
        <f t="shared" si="1"/>
        <v>213732.1</v>
      </c>
      <c r="X22" s="46"/>
      <c r="Y22" s="46"/>
      <c r="Z22" s="46"/>
      <c r="AA22" s="46"/>
      <c r="AB22" s="41">
        <f t="shared" si="2"/>
        <v>15174979.140000001</v>
      </c>
      <c r="AC22" s="46"/>
      <c r="AD22" s="46">
        <v>2026</v>
      </c>
      <c r="AE22" s="46">
        <v>2026</v>
      </c>
      <c r="AF22" s="17"/>
      <c r="AG22" s="17"/>
    </row>
    <row r="23" spans="1:33" s="15" customFormat="1" ht="24" customHeight="1">
      <c r="A23" s="46">
        <f t="shared" si="3"/>
        <v>11</v>
      </c>
      <c r="B23" s="146" t="s">
        <v>203</v>
      </c>
      <c r="C23" s="48">
        <f t="shared" si="0"/>
        <v>3618969.05</v>
      </c>
      <c r="D23" s="50"/>
      <c r="E23" s="50"/>
      <c r="F23" s="50"/>
      <c r="G23" s="99"/>
      <c r="H23" s="50"/>
      <c r="I23" s="50"/>
      <c r="J23" s="73"/>
      <c r="K23" s="95"/>
      <c r="L23" s="49"/>
      <c r="M23" s="49"/>
      <c r="N23" s="100">
        <v>1</v>
      </c>
      <c r="O23" s="49">
        <v>3398093</v>
      </c>
      <c r="P23" s="50"/>
      <c r="Q23" s="50"/>
      <c r="R23" s="50"/>
      <c r="S23" s="50"/>
      <c r="T23" s="50"/>
      <c r="U23" s="50"/>
      <c r="V23" s="50">
        <v>169904.65</v>
      </c>
      <c r="W23" s="58">
        <f t="shared" si="1"/>
        <v>50971.4</v>
      </c>
      <c r="X23" s="46"/>
      <c r="Y23" s="46"/>
      <c r="Z23" s="46"/>
      <c r="AA23" s="46"/>
      <c r="AB23" s="41">
        <f t="shared" si="2"/>
        <v>3618969.05</v>
      </c>
      <c r="AC23" s="46"/>
      <c r="AD23" s="46">
        <v>2026</v>
      </c>
      <c r="AE23" s="46">
        <v>2027</v>
      </c>
      <c r="AF23" s="17"/>
      <c r="AG23" s="17"/>
    </row>
    <row r="24" spans="1:33" s="15" customFormat="1" ht="24" customHeight="1">
      <c r="A24" s="46">
        <f t="shared" si="3"/>
        <v>12</v>
      </c>
      <c r="B24" s="146" t="s">
        <v>34</v>
      </c>
      <c r="C24" s="48">
        <f t="shared" si="0"/>
        <v>9738452.3200000003</v>
      </c>
      <c r="D24" s="50">
        <v>1788559.08</v>
      </c>
      <c r="E24" s="50"/>
      <c r="F24" s="50"/>
      <c r="G24" s="99">
        <v>1394073.91</v>
      </c>
      <c r="H24" s="50">
        <v>3190113.7</v>
      </c>
      <c r="I24" s="50"/>
      <c r="J24" s="73">
        <v>1</v>
      </c>
      <c r="K24" s="95">
        <v>2771340</v>
      </c>
      <c r="L24" s="49"/>
      <c r="M24" s="49"/>
      <c r="N24" s="49"/>
      <c r="O24" s="49"/>
      <c r="P24" s="50"/>
      <c r="Q24" s="50"/>
      <c r="R24" s="50"/>
      <c r="S24" s="50"/>
      <c r="T24" s="50"/>
      <c r="U24" s="50"/>
      <c r="V24" s="50">
        <v>457204.33</v>
      </c>
      <c r="W24" s="58">
        <f t="shared" si="1"/>
        <v>137161.29999999999</v>
      </c>
      <c r="X24" s="46"/>
      <c r="Y24" s="46"/>
      <c r="Z24" s="46"/>
      <c r="AA24" s="46"/>
      <c r="AB24" s="41">
        <f t="shared" si="2"/>
        <v>9738452.3200000003</v>
      </c>
      <c r="AC24" s="46"/>
      <c r="AD24" s="46">
        <v>2026</v>
      </c>
      <c r="AE24" s="46">
        <v>2026</v>
      </c>
      <c r="AF24" s="17"/>
      <c r="AG24" s="17"/>
    </row>
    <row r="25" spans="1:33" s="15" customFormat="1" ht="24" customHeight="1">
      <c r="A25" s="46">
        <f t="shared" si="3"/>
        <v>13</v>
      </c>
      <c r="B25" s="146" t="s">
        <v>769</v>
      </c>
      <c r="C25" s="48">
        <f t="shared" si="0"/>
        <v>15180068.369999999</v>
      </c>
      <c r="D25" s="50"/>
      <c r="E25" s="50"/>
      <c r="F25" s="50"/>
      <c r="G25" s="99"/>
      <c r="H25" s="50"/>
      <c r="I25" s="50"/>
      <c r="J25" s="73"/>
      <c r="K25" s="95"/>
      <c r="L25" s="49"/>
      <c r="M25" s="49"/>
      <c r="N25" s="49"/>
      <c r="O25" s="49"/>
      <c r="P25" s="50"/>
      <c r="Q25" s="50"/>
      <c r="R25" s="50">
        <v>14253585.33</v>
      </c>
      <c r="S25" s="50"/>
      <c r="T25" s="50"/>
      <c r="U25" s="50"/>
      <c r="V25" s="50">
        <v>712679.26</v>
      </c>
      <c r="W25" s="58">
        <f t="shared" si="1"/>
        <v>213803.78</v>
      </c>
      <c r="X25" s="46"/>
      <c r="Y25" s="46"/>
      <c r="Z25" s="46"/>
      <c r="AA25" s="46"/>
      <c r="AB25" s="41">
        <f t="shared" si="2"/>
        <v>15180068.369999999</v>
      </c>
      <c r="AC25" s="46"/>
      <c r="AD25" s="46">
        <v>2026</v>
      </c>
      <c r="AE25" s="46">
        <v>2026</v>
      </c>
      <c r="AF25" s="17"/>
      <c r="AG25" s="17"/>
    </row>
    <row r="26" spans="1:33" s="15" customFormat="1" ht="24" customHeight="1">
      <c r="A26" s="46">
        <f t="shared" si="3"/>
        <v>14</v>
      </c>
      <c r="B26" s="146" t="s">
        <v>770</v>
      </c>
      <c r="C26" s="48">
        <f t="shared" si="0"/>
        <v>19940117.890000001</v>
      </c>
      <c r="D26" s="50"/>
      <c r="E26" s="50"/>
      <c r="F26" s="50"/>
      <c r="G26" s="99"/>
      <c r="H26" s="50"/>
      <c r="I26" s="50"/>
      <c r="J26" s="73"/>
      <c r="K26" s="95"/>
      <c r="L26" s="49"/>
      <c r="M26" s="49"/>
      <c r="N26" s="49"/>
      <c r="O26" s="49"/>
      <c r="P26" s="50">
        <v>18723115.390000001</v>
      </c>
      <c r="Q26" s="50"/>
      <c r="R26" s="50"/>
      <c r="S26" s="50"/>
      <c r="T26" s="50"/>
      <c r="U26" s="50"/>
      <c r="V26" s="50">
        <v>936155.77</v>
      </c>
      <c r="W26" s="58">
        <f t="shared" si="1"/>
        <v>280846.73</v>
      </c>
      <c r="X26" s="46"/>
      <c r="Y26" s="46"/>
      <c r="Z26" s="46"/>
      <c r="AA26" s="46"/>
      <c r="AB26" s="41">
        <f t="shared" si="2"/>
        <v>19940117.890000001</v>
      </c>
      <c r="AC26" s="46"/>
      <c r="AD26" s="46">
        <v>2026</v>
      </c>
      <c r="AE26" s="46">
        <v>2026</v>
      </c>
      <c r="AF26" s="17"/>
      <c r="AG26" s="17"/>
    </row>
    <row r="27" spans="1:33" s="15" customFormat="1" ht="24" customHeight="1">
      <c r="A27" s="46">
        <f t="shared" si="3"/>
        <v>15</v>
      </c>
      <c r="B27" s="146" t="s">
        <v>771</v>
      </c>
      <c r="C27" s="48">
        <f t="shared" si="0"/>
        <v>19549517.23</v>
      </c>
      <c r="D27" s="50"/>
      <c r="E27" s="50"/>
      <c r="F27" s="50"/>
      <c r="G27" s="99"/>
      <c r="H27" s="50"/>
      <c r="I27" s="50"/>
      <c r="J27" s="73"/>
      <c r="K27" s="95"/>
      <c r="L27" s="49"/>
      <c r="M27" s="49"/>
      <c r="N27" s="49"/>
      <c r="O27" s="49"/>
      <c r="P27" s="50">
        <v>18356354.210000001</v>
      </c>
      <c r="Q27" s="50"/>
      <c r="R27" s="50"/>
      <c r="S27" s="50"/>
      <c r="T27" s="50"/>
      <c r="U27" s="50"/>
      <c r="V27" s="50">
        <v>917817.71</v>
      </c>
      <c r="W27" s="58">
        <f t="shared" si="1"/>
        <v>275345.31</v>
      </c>
      <c r="X27" s="46"/>
      <c r="Y27" s="46"/>
      <c r="Z27" s="46"/>
      <c r="AA27" s="46"/>
      <c r="AB27" s="41">
        <f t="shared" si="2"/>
        <v>19549517.23</v>
      </c>
      <c r="AC27" s="46"/>
      <c r="AD27" s="46">
        <v>2026</v>
      </c>
      <c r="AE27" s="46">
        <v>2026</v>
      </c>
      <c r="AF27" s="17"/>
      <c r="AG27" s="17"/>
    </row>
    <row r="28" spans="1:33" s="15" customFormat="1" ht="24" customHeight="1">
      <c r="A28" s="46">
        <f t="shared" si="3"/>
        <v>16</v>
      </c>
      <c r="B28" s="146" t="s">
        <v>772</v>
      </c>
      <c r="C28" s="48">
        <f t="shared" si="0"/>
        <v>25848972.27</v>
      </c>
      <c r="D28" s="50"/>
      <c r="E28" s="50"/>
      <c r="F28" s="50"/>
      <c r="G28" s="99"/>
      <c r="H28" s="50"/>
      <c r="I28" s="50"/>
      <c r="J28" s="73"/>
      <c r="K28" s="95"/>
      <c r="L28" s="49"/>
      <c r="M28" s="49"/>
      <c r="N28" s="49"/>
      <c r="O28" s="49"/>
      <c r="P28" s="50">
        <v>24271335.469999999</v>
      </c>
      <c r="Q28" s="50"/>
      <c r="R28" s="50"/>
      <c r="S28" s="50"/>
      <c r="T28" s="50"/>
      <c r="U28" s="50"/>
      <c r="V28" s="50">
        <v>1213566.77</v>
      </c>
      <c r="W28" s="58">
        <f t="shared" si="1"/>
        <v>364070.03</v>
      </c>
      <c r="X28" s="46"/>
      <c r="Y28" s="46"/>
      <c r="Z28" s="46"/>
      <c r="AA28" s="46"/>
      <c r="AB28" s="41">
        <f t="shared" si="2"/>
        <v>25848972.27</v>
      </c>
      <c r="AC28" s="46"/>
      <c r="AD28" s="46">
        <v>2026</v>
      </c>
      <c r="AE28" s="46">
        <v>2026</v>
      </c>
      <c r="AF28" s="17"/>
      <c r="AG28" s="17"/>
    </row>
    <row r="29" spans="1:33" s="15" customFormat="1" ht="24" customHeight="1">
      <c r="A29" s="46">
        <f t="shared" si="3"/>
        <v>17</v>
      </c>
      <c r="B29" s="146" t="s">
        <v>204</v>
      </c>
      <c r="C29" s="48">
        <f t="shared" si="0"/>
        <v>21603569.140000001</v>
      </c>
      <c r="D29" s="50"/>
      <c r="E29" s="50"/>
      <c r="F29" s="50"/>
      <c r="G29" s="99"/>
      <c r="H29" s="50"/>
      <c r="I29" s="50"/>
      <c r="J29" s="73"/>
      <c r="K29" s="95"/>
      <c r="L29" s="49"/>
      <c r="M29" s="49"/>
      <c r="N29" s="49"/>
      <c r="O29" s="49"/>
      <c r="P29" s="50">
        <v>20285041.449999999</v>
      </c>
      <c r="Q29" s="50"/>
      <c r="R29" s="50"/>
      <c r="S29" s="50"/>
      <c r="T29" s="50"/>
      <c r="U29" s="50"/>
      <c r="V29" s="50">
        <v>1014252.07</v>
      </c>
      <c r="W29" s="58">
        <f t="shared" si="1"/>
        <v>304275.62</v>
      </c>
      <c r="X29" s="46"/>
      <c r="Y29" s="46"/>
      <c r="Z29" s="46"/>
      <c r="AA29" s="46"/>
      <c r="AB29" s="41">
        <f t="shared" si="2"/>
        <v>21603569.140000001</v>
      </c>
      <c r="AC29" s="46"/>
      <c r="AD29" s="46">
        <v>2026</v>
      </c>
      <c r="AE29" s="46">
        <v>2026</v>
      </c>
      <c r="AF29" s="17"/>
      <c r="AG29" s="17"/>
    </row>
    <row r="30" spans="1:33" s="15" customFormat="1" ht="24" customHeight="1">
      <c r="A30" s="46">
        <f t="shared" si="3"/>
        <v>18</v>
      </c>
      <c r="B30" s="146" t="s">
        <v>773</v>
      </c>
      <c r="C30" s="48">
        <f t="shared" si="0"/>
        <v>34288179.049999997</v>
      </c>
      <c r="D30" s="50"/>
      <c r="E30" s="50"/>
      <c r="F30" s="50"/>
      <c r="G30" s="99"/>
      <c r="H30" s="50"/>
      <c r="I30" s="50"/>
      <c r="J30" s="73"/>
      <c r="K30" s="95"/>
      <c r="L30" s="49"/>
      <c r="M30" s="49"/>
      <c r="N30" s="49"/>
      <c r="O30" s="49"/>
      <c r="P30" s="50"/>
      <c r="Q30" s="50"/>
      <c r="R30" s="50">
        <v>32195473.289999999</v>
      </c>
      <c r="S30" s="50"/>
      <c r="T30" s="50"/>
      <c r="U30" s="50"/>
      <c r="V30" s="50">
        <v>1609773.66</v>
      </c>
      <c r="W30" s="58">
        <f t="shared" si="1"/>
        <v>482932.1</v>
      </c>
      <c r="X30" s="46"/>
      <c r="Y30" s="46"/>
      <c r="Z30" s="46"/>
      <c r="AA30" s="46"/>
      <c r="AB30" s="41">
        <f t="shared" si="2"/>
        <v>34288179.049999997</v>
      </c>
      <c r="AC30" s="46"/>
      <c r="AD30" s="46">
        <v>2026</v>
      </c>
      <c r="AE30" s="46">
        <v>2026</v>
      </c>
      <c r="AF30" s="17"/>
      <c r="AG30" s="17"/>
    </row>
    <row r="31" spans="1:33" s="15" customFormat="1" ht="24" customHeight="1">
      <c r="A31" s="46">
        <f t="shared" si="3"/>
        <v>19</v>
      </c>
      <c r="B31" s="147" t="s">
        <v>36</v>
      </c>
      <c r="C31" s="48">
        <f t="shared" si="0"/>
        <v>2205203.15</v>
      </c>
      <c r="D31" s="50"/>
      <c r="E31" s="50"/>
      <c r="F31" s="50"/>
      <c r="G31" s="99">
        <v>2070613.29</v>
      </c>
      <c r="H31" s="50"/>
      <c r="I31" s="50"/>
      <c r="J31" s="50"/>
      <c r="K31" s="50"/>
      <c r="L31" s="49"/>
      <c r="M31" s="49"/>
      <c r="N31" s="49"/>
      <c r="O31" s="49"/>
      <c r="P31" s="50"/>
      <c r="Q31" s="50"/>
      <c r="R31" s="50"/>
      <c r="S31" s="50"/>
      <c r="T31" s="50"/>
      <c r="U31" s="50"/>
      <c r="V31" s="50">
        <v>103530.66</v>
      </c>
      <c r="W31" s="58">
        <f t="shared" si="1"/>
        <v>31059.200000000001</v>
      </c>
      <c r="X31" s="50"/>
      <c r="Y31" s="46"/>
      <c r="Z31" s="46"/>
      <c r="AA31" s="46"/>
      <c r="AB31" s="41">
        <f t="shared" si="2"/>
        <v>2205203.15</v>
      </c>
      <c r="AC31" s="46"/>
      <c r="AD31" s="46">
        <v>2026</v>
      </c>
      <c r="AE31" s="46">
        <v>2026</v>
      </c>
      <c r="AF31" s="17"/>
      <c r="AG31" s="17"/>
    </row>
    <row r="32" spans="1:33" s="15" customFormat="1" ht="24" customHeight="1">
      <c r="A32" s="46">
        <f t="shared" si="3"/>
        <v>20</v>
      </c>
      <c r="B32" s="147" t="s">
        <v>35</v>
      </c>
      <c r="C32" s="48">
        <f t="shared" si="0"/>
        <v>7485297.04</v>
      </c>
      <c r="D32" s="50">
        <v>1591667.59</v>
      </c>
      <c r="E32" s="50"/>
      <c r="F32" s="50"/>
      <c r="G32" s="99">
        <v>1094526.03</v>
      </c>
      <c r="H32" s="50">
        <v>1570914.3</v>
      </c>
      <c r="I32" s="50"/>
      <c r="J32" s="73">
        <v>1</v>
      </c>
      <c r="K32" s="95">
        <v>2771340</v>
      </c>
      <c r="L32" s="49"/>
      <c r="M32" s="49"/>
      <c r="N32" s="49"/>
      <c r="O32" s="49"/>
      <c r="P32" s="50"/>
      <c r="Q32" s="50"/>
      <c r="R32" s="50"/>
      <c r="S32" s="50"/>
      <c r="T32" s="50"/>
      <c r="U32" s="50"/>
      <c r="V32" s="101">
        <v>351422.4</v>
      </c>
      <c r="W32" s="58">
        <f t="shared" si="1"/>
        <v>105426.72</v>
      </c>
      <c r="X32" s="50"/>
      <c r="Y32" s="46"/>
      <c r="Z32" s="46"/>
      <c r="AA32" s="46"/>
      <c r="AB32" s="41">
        <f t="shared" si="2"/>
        <v>7485297.04</v>
      </c>
      <c r="AC32" s="46"/>
      <c r="AD32" s="46">
        <v>2026</v>
      </c>
      <c r="AE32" s="46">
        <v>2026</v>
      </c>
      <c r="AF32" s="17"/>
      <c r="AG32" s="17"/>
    </row>
    <row r="33" spans="1:33" s="15" customFormat="1" ht="24" customHeight="1">
      <c r="A33" s="46">
        <f t="shared" si="3"/>
        <v>21</v>
      </c>
      <c r="B33" s="147" t="s">
        <v>774</v>
      </c>
      <c r="C33" s="48">
        <f t="shared" si="0"/>
        <v>23173376.010000002</v>
      </c>
      <c r="D33" s="50"/>
      <c r="E33" s="50"/>
      <c r="F33" s="50"/>
      <c r="G33" s="99"/>
      <c r="H33" s="50"/>
      <c r="I33" s="50"/>
      <c r="J33" s="73"/>
      <c r="K33" s="95"/>
      <c r="L33" s="49"/>
      <c r="M33" s="49"/>
      <c r="N33" s="49"/>
      <c r="O33" s="49"/>
      <c r="P33" s="50">
        <v>21759038.5</v>
      </c>
      <c r="Q33" s="50"/>
      <c r="R33" s="50"/>
      <c r="S33" s="50"/>
      <c r="T33" s="50"/>
      <c r="U33" s="50"/>
      <c r="V33" s="101">
        <v>1087951.93</v>
      </c>
      <c r="W33" s="58">
        <f t="shared" si="1"/>
        <v>326385.58</v>
      </c>
      <c r="X33" s="50"/>
      <c r="Y33" s="46"/>
      <c r="Z33" s="46"/>
      <c r="AA33" s="46"/>
      <c r="AB33" s="41">
        <f t="shared" si="2"/>
        <v>23173376.010000002</v>
      </c>
      <c r="AC33" s="46"/>
      <c r="AD33" s="46">
        <v>2026</v>
      </c>
      <c r="AE33" s="46">
        <v>2026</v>
      </c>
      <c r="AF33" s="17"/>
      <c r="AG33" s="17"/>
    </row>
    <row r="34" spans="1:33" ht="24" customHeight="1">
      <c r="A34" s="175" t="s">
        <v>205</v>
      </c>
      <c r="B34" s="175"/>
      <c r="C34" s="102">
        <f>SUM(C13:C33)</f>
        <v>263896896.16999999</v>
      </c>
      <c r="D34" s="102">
        <f t="shared" ref="D34:AC34" si="4">SUM(D13:D33)</f>
        <v>9714006.0399999991</v>
      </c>
      <c r="E34" s="102">
        <f t="shared" si="4"/>
        <v>0</v>
      </c>
      <c r="F34" s="102">
        <f t="shared" si="4"/>
        <v>0</v>
      </c>
      <c r="G34" s="102">
        <f t="shared" si="4"/>
        <v>9993515.0099999998</v>
      </c>
      <c r="H34" s="102">
        <f t="shared" si="4"/>
        <v>11012223.060000001</v>
      </c>
      <c r="I34" s="102">
        <f t="shared" si="4"/>
        <v>0</v>
      </c>
      <c r="J34" s="219">
        <f t="shared" si="4"/>
        <v>11</v>
      </c>
      <c r="K34" s="102">
        <f t="shared" si="4"/>
        <v>30484740</v>
      </c>
      <c r="L34" s="102">
        <f t="shared" si="4"/>
        <v>3773425.04</v>
      </c>
      <c r="M34" s="102">
        <f t="shared" si="4"/>
        <v>0</v>
      </c>
      <c r="N34" s="219">
        <f t="shared" si="4"/>
        <v>1</v>
      </c>
      <c r="O34" s="102">
        <f t="shared" si="4"/>
        <v>3398093</v>
      </c>
      <c r="P34" s="102">
        <f t="shared" si="4"/>
        <v>132965452.06</v>
      </c>
      <c r="Q34" s="102">
        <f t="shared" si="4"/>
        <v>0</v>
      </c>
      <c r="R34" s="102">
        <f t="shared" si="4"/>
        <v>46449058.619999997</v>
      </c>
      <c r="S34" s="102">
        <f t="shared" si="4"/>
        <v>0</v>
      </c>
      <c r="T34" s="102">
        <f t="shared" si="4"/>
        <v>0</v>
      </c>
      <c r="U34" s="102">
        <f t="shared" si="4"/>
        <v>0</v>
      </c>
      <c r="V34" s="102">
        <f t="shared" si="4"/>
        <v>12389525.640000001</v>
      </c>
      <c r="W34" s="102">
        <f t="shared" si="4"/>
        <v>3716857.7</v>
      </c>
      <c r="X34" s="102">
        <f t="shared" si="4"/>
        <v>0</v>
      </c>
      <c r="Y34" s="102">
        <f t="shared" si="4"/>
        <v>0</v>
      </c>
      <c r="Z34" s="102">
        <f t="shared" si="4"/>
        <v>0</v>
      </c>
      <c r="AA34" s="102">
        <f t="shared" si="4"/>
        <v>0</v>
      </c>
      <c r="AB34" s="102">
        <f t="shared" si="4"/>
        <v>263896896.16999999</v>
      </c>
      <c r="AC34" s="102">
        <f t="shared" si="4"/>
        <v>0</v>
      </c>
      <c r="AD34" s="170" t="s">
        <v>29</v>
      </c>
      <c r="AE34" s="170" t="s">
        <v>29</v>
      </c>
      <c r="AF34" s="93"/>
      <c r="AG34" s="94"/>
    </row>
    <row r="35" spans="1:33" ht="24" customHeight="1">
      <c r="A35" s="179" t="s">
        <v>99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93"/>
      <c r="AG35" s="94"/>
    </row>
    <row r="36" spans="1:33" ht="24" customHeight="1">
      <c r="A36" s="46">
        <f>A33+1</f>
        <v>22</v>
      </c>
      <c r="B36" s="66" t="s">
        <v>206</v>
      </c>
      <c r="C36" s="48">
        <f t="shared" ref="C36:C41" si="5">D36+F36+G36+H36+I36+K36+L36+M36+O36+P36+Q36+R36+S36+W36+V36+X36</f>
        <v>14655614.98</v>
      </c>
      <c r="D36" s="45"/>
      <c r="E36" s="50"/>
      <c r="F36" s="50"/>
      <c r="G36" s="51"/>
      <c r="H36" s="45"/>
      <c r="I36" s="45"/>
      <c r="J36" s="45"/>
      <c r="K36" s="95"/>
      <c r="L36" s="57"/>
      <c r="M36" s="57"/>
      <c r="N36" s="57"/>
      <c r="O36" s="57"/>
      <c r="P36" s="103">
        <v>13761140.83</v>
      </c>
      <c r="Q36" s="45"/>
      <c r="R36" s="45"/>
      <c r="S36" s="45"/>
      <c r="T36" s="45"/>
      <c r="U36" s="45"/>
      <c r="V36" s="45">
        <v>688057.04</v>
      </c>
      <c r="W36" s="45">
        <f t="shared" ref="W36:W41" si="6">ROUND((D36+F36+G36+H36+I36+K36+L36+M36+O36+P36+Q36+R36+S36)*1.5%,2)</f>
        <v>206417.11</v>
      </c>
      <c r="X36" s="45"/>
      <c r="Y36" s="104"/>
      <c r="Z36" s="45"/>
      <c r="AA36" s="104"/>
      <c r="AB36" s="50">
        <f>C36</f>
        <v>14655614.98</v>
      </c>
      <c r="AC36" s="46"/>
      <c r="AD36" s="46">
        <v>2026</v>
      </c>
      <c r="AE36" s="46">
        <v>2026</v>
      </c>
      <c r="AF36" s="93"/>
      <c r="AG36" s="94"/>
    </row>
    <row r="37" spans="1:33" ht="24" customHeight="1">
      <c r="A37" s="46">
        <f t="shared" ref="A37:A41" si="7">A36+1</f>
        <v>23</v>
      </c>
      <c r="B37" s="148" t="s">
        <v>55</v>
      </c>
      <c r="C37" s="48">
        <f t="shared" si="5"/>
        <v>15264742.17</v>
      </c>
      <c r="D37" s="45"/>
      <c r="E37" s="50"/>
      <c r="F37" s="50"/>
      <c r="G37" s="51"/>
      <c r="H37" s="45"/>
      <c r="I37" s="45"/>
      <c r="J37" s="45"/>
      <c r="K37" s="95"/>
      <c r="L37" s="57"/>
      <c r="M37" s="57"/>
      <c r="N37" s="57"/>
      <c r="O37" s="57"/>
      <c r="P37" s="103"/>
      <c r="Q37" s="45">
        <v>4486465.04</v>
      </c>
      <c r="R37" s="45"/>
      <c r="S37" s="45">
        <v>9846626.1999999993</v>
      </c>
      <c r="T37" s="45"/>
      <c r="U37" s="45"/>
      <c r="V37" s="45">
        <v>716654.56</v>
      </c>
      <c r="W37" s="45">
        <f t="shared" si="6"/>
        <v>214996.37</v>
      </c>
      <c r="X37" s="45"/>
      <c r="Y37" s="104"/>
      <c r="Z37" s="45"/>
      <c r="AA37" s="104"/>
      <c r="AB37" s="45">
        <f>C37-Z37</f>
        <v>15264742.17</v>
      </c>
      <c r="AC37" s="46"/>
      <c r="AD37" s="46">
        <v>2026</v>
      </c>
      <c r="AE37" s="46">
        <v>2026</v>
      </c>
      <c r="AF37" s="94"/>
      <c r="AG37" s="94"/>
    </row>
    <row r="38" spans="1:33" ht="24" customHeight="1">
      <c r="A38" s="46">
        <f t="shared" si="7"/>
        <v>24</v>
      </c>
      <c r="B38" s="148" t="s">
        <v>207</v>
      </c>
      <c r="C38" s="48">
        <f t="shared" si="5"/>
        <v>11694908.550000001</v>
      </c>
      <c r="D38" s="45"/>
      <c r="E38" s="50"/>
      <c r="F38" s="50"/>
      <c r="G38" s="51"/>
      <c r="H38" s="45"/>
      <c r="I38" s="45"/>
      <c r="J38" s="45"/>
      <c r="K38" s="95"/>
      <c r="L38" s="57"/>
      <c r="M38" s="57"/>
      <c r="N38" s="57"/>
      <c r="O38" s="57"/>
      <c r="P38" s="103">
        <v>10981134.789999999</v>
      </c>
      <c r="Q38" s="45"/>
      <c r="R38" s="45"/>
      <c r="S38" s="45"/>
      <c r="T38" s="45"/>
      <c r="U38" s="45"/>
      <c r="V38" s="45">
        <v>549056.74</v>
      </c>
      <c r="W38" s="45">
        <f t="shared" si="6"/>
        <v>164717.01999999999</v>
      </c>
      <c r="X38" s="45"/>
      <c r="Y38" s="104"/>
      <c r="Z38" s="45"/>
      <c r="AA38" s="104"/>
      <c r="AB38" s="45">
        <f>C38-Z38</f>
        <v>11694908.550000001</v>
      </c>
      <c r="AC38" s="46"/>
      <c r="AD38" s="46">
        <v>2026</v>
      </c>
      <c r="AE38" s="46">
        <v>2026</v>
      </c>
      <c r="AF38" s="94"/>
      <c r="AG38" s="94"/>
    </row>
    <row r="39" spans="1:33" s="15" customFormat="1" ht="24" customHeight="1">
      <c r="A39" s="46">
        <f t="shared" si="7"/>
        <v>25</v>
      </c>
      <c r="B39" s="66" t="s">
        <v>208</v>
      </c>
      <c r="C39" s="48">
        <f t="shared" si="5"/>
        <v>29600486.539999999</v>
      </c>
      <c r="D39" s="45"/>
      <c r="E39" s="50"/>
      <c r="F39" s="50"/>
      <c r="G39" s="51"/>
      <c r="H39" s="45"/>
      <c r="I39" s="45"/>
      <c r="J39" s="45"/>
      <c r="K39" s="95"/>
      <c r="L39" s="57"/>
      <c r="M39" s="57"/>
      <c r="N39" s="57"/>
      <c r="O39" s="57"/>
      <c r="P39" s="103"/>
      <c r="Q39" s="45">
        <v>2198318.4900000002</v>
      </c>
      <c r="R39" s="45">
        <v>20770827.120000001</v>
      </c>
      <c r="S39" s="45">
        <v>4824738.47</v>
      </c>
      <c r="T39" s="45"/>
      <c r="U39" s="45"/>
      <c r="V39" s="45">
        <v>1389694.2</v>
      </c>
      <c r="W39" s="45">
        <f t="shared" si="6"/>
        <v>416908.26</v>
      </c>
      <c r="X39" s="45"/>
      <c r="Y39" s="220"/>
      <c r="Z39" s="45"/>
      <c r="AA39" s="220"/>
      <c r="AB39" s="45">
        <f>C39-Z39</f>
        <v>29600486.539999999</v>
      </c>
      <c r="AC39" s="46"/>
      <c r="AD39" s="46">
        <v>2026</v>
      </c>
      <c r="AE39" s="46">
        <v>2026</v>
      </c>
      <c r="AF39" s="218"/>
      <c r="AG39" s="17"/>
    </row>
    <row r="40" spans="1:33" s="15" customFormat="1" ht="24" customHeight="1">
      <c r="A40" s="46">
        <f t="shared" si="7"/>
        <v>26</v>
      </c>
      <c r="B40" s="66" t="s">
        <v>126</v>
      </c>
      <c r="C40" s="77">
        <f t="shared" si="5"/>
        <v>77211200.299999997</v>
      </c>
      <c r="D40" s="50">
        <v>4796766.2300000004</v>
      </c>
      <c r="E40" s="85">
        <v>1</v>
      </c>
      <c r="F40" s="50">
        <v>1612809</v>
      </c>
      <c r="G40" s="99">
        <v>3738789.92</v>
      </c>
      <c r="H40" s="50">
        <v>8555618.7799999993</v>
      </c>
      <c r="I40" s="50">
        <v>19659845.02</v>
      </c>
      <c r="J40" s="73">
        <v>1</v>
      </c>
      <c r="K40" s="95">
        <v>2771340</v>
      </c>
      <c r="L40" s="49">
        <v>9087441.8699999992</v>
      </c>
      <c r="M40" s="49"/>
      <c r="N40" s="49"/>
      <c r="O40" s="49"/>
      <c r="P40" s="77"/>
      <c r="Q40" s="50">
        <v>11776869.32</v>
      </c>
      <c r="R40" s="90"/>
      <c r="S40" s="50">
        <v>10364689.57</v>
      </c>
      <c r="T40" s="50"/>
      <c r="U40" s="50"/>
      <c r="V40" s="77">
        <f>3537568.04+224000</f>
        <v>3761568.04</v>
      </c>
      <c r="W40" s="45">
        <f t="shared" si="6"/>
        <v>1085462.55</v>
      </c>
      <c r="X40" s="105"/>
      <c r="Y40" s="105"/>
      <c r="Z40" s="50"/>
      <c r="AA40" s="105"/>
      <c r="AB40" s="45">
        <f>C40</f>
        <v>77211200.299999997</v>
      </c>
      <c r="AC40" s="46"/>
      <c r="AD40" s="46">
        <v>2026</v>
      </c>
      <c r="AE40" s="46">
        <v>2027</v>
      </c>
      <c r="AF40" s="14"/>
      <c r="AG40" s="17"/>
    </row>
    <row r="41" spans="1:33" s="15" customFormat="1" ht="24" customHeight="1">
      <c r="A41" s="46">
        <f t="shared" si="7"/>
        <v>27</v>
      </c>
      <c r="B41" s="66" t="s">
        <v>209</v>
      </c>
      <c r="C41" s="48">
        <f t="shared" si="5"/>
        <v>12211909.810000001</v>
      </c>
      <c r="D41" s="45"/>
      <c r="E41" s="85"/>
      <c r="F41" s="50"/>
      <c r="G41" s="51"/>
      <c r="H41" s="45"/>
      <c r="I41" s="45"/>
      <c r="J41" s="73"/>
      <c r="K41" s="95"/>
      <c r="L41" s="57"/>
      <c r="M41" s="57"/>
      <c r="N41" s="57"/>
      <c r="O41" s="57"/>
      <c r="P41" s="103">
        <v>11466581.98</v>
      </c>
      <c r="Q41" s="45"/>
      <c r="R41" s="45"/>
      <c r="S41" s="45"/>
      <c r="T41" s="45"/>
      <c r="U41" s="45"/>
      <c r="V41" s="45">
        <v>573329.1</v>
      </c>
      <c r="W41" s="45">
        <f t="shared" si="6"/>
        <v>171998.73</v>
      </c>
      <c r="X41" s="45"/>
      <c r="Y41" s="104"/>
      <c r="Z41" s="50"/>
      <c r="AA41" s="105"/>
      <c r="AB41" s="50">
        <f>C41</f>
        <v>12211909.810000001</v>
      </c>
      <c r="AC41" s="46"/>
      <c r="AD41" s="46">
        <v>2026</v>
      </c>
      <c r="AE41" s="46">
        <v>2026</v>
      </c>
      <c r="AF41" s="14"/>
      <c r="AG41" s="17"/>
    </row>
    <row r="42" spans="1:33" s="15" customFormat="1" ht="24" customHeight="1">
      <c r="A42" s="180" t="s">
        <v>205</v>
      </c>
      <c r="B42" s="181"/>
      <c r="C42" s="61">
        <f t="shared" ref="C42:AC42" si="8">SUM(C36:C41)</f>
        <v>160638862.34999999</v>
      </c>
      <c r="D42" s="61">
        <f t="shared" si="8"/>
        <v>4796766.2300000004</v>
      </c>
      <c r="E42" s="87">
        <f t="shared" si="8"/>
        <v>1</v>
      </c>
      <c r="F42" s="61">
        <f t="shared" si="8"/>
        <v>1612809</v>
      </c>
      <c r="G42" s="61">
        <f t="shared" si="8"/>
        <v>3738789.92</v>
      </c>
      <c r="H42" s="61">
        <f t="shared" si="8"/>
        <v>8555618.7799999993</v>
      </c>
      <c r="I42" s="61">
        <f t="shared" si="8"/>
        <v>19659845.02</v>
      </c>
      <c r="J42" s="87">
        <f t="shared" si="8"/>
        <v>1</v>
      </c>
      <c r="K42" s="61">
        <f t="shared" si="8"/>
        <v>2771340</v>
      </c>
      <c r="L42" s="61">
        <f t="shared" si="8"/>
        <v>9087441.8699999992</v>
      </c>
      <c r="M42" s="61">
        <f t="shared" si="8"/>
        <v>0</v>
      </c>
      <c r="N42" s="61">
        <f t="shared" si="8"/>
        <v>0</v>
      </c>
      <c r="O42" s="61">
        <f t="shared" si="8"/>
        <v>0</v>
      </c>
      <c r="P42" s="61">
        <f t="shared" si="8"/>
        <v>36208857.600000001</v>
      </c>
      <c r="Q42" s="61">
        <f t="shared" si="8"/>
        <v>18461652.850000001</v>
      </c>
      <c r="R42" s="61">
        <f t="shared" si="8"/>
        <v>20770827.120000001</v>
      </c>
      <c r="S42" s="61">
        <f t="shared" si="8"/>
        <v>25036054.239999998</v>
      </c>
      <c r="T42" s="61">
        <f t="shared" si="8"/>
        <v>0</v>
      </c>
      <c r="U42" s="61">
        <f t="shared" si="8"/>
        <v>0</v>
      </c>
      <c r="V42" s="61">
        <f t="shared" si="8"/>
        <v>7678359.6799999997</v>
      </c>
      <c r="W42" s="61">
        <f t="shared" si="8"/>
        <v>2260500.04</v>
      </c>
      <c r="X42" s="61">
        <f t="shared" si="8"/>
        <v>0</v>
      </c>
      <c r="Y42" s="61">
        <f t="shared" si="8"/>
        <v>0</v>
      </c>
      <c r="Z42" s="61">
        <f t="shared" si="8"/>
        <v>0</v>
      </c>
      <c r="AA42" s="61">
        <f t="shared" si="8"/>
        <v>0</v>
      </c>
      <c r="AB42" s="61">
        <f t="shared" si="8"/>
        <v>160638862.34999999</v>
      </c>
      <c r="AC42" s="61">
        <f t="shared" si="8"/>
        <v>0</v>
      </c>
      <c r="AD42" s="170" t="s">
        <v>29</v>
      </c>
      <c r="AE42" s="170" t="s">
        <v>29</v>
      </c>
      <c r="AF42" s="14"/>
      <c r="AG42" s="17"/>
    </row>
    <row r="43" spans="1:33" ht="24" customHeight="1">
      <c r="A43" s="179" t="s">
        <v>97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93"/>
      <c r="AG43" s="94"/>
    </row>
    <row r="44" spans="1:33" s="15" customFormat="1" ht="24" customHeight="1">
      <c r="A44" s="46">
        <f>A41+1</f>
        <v>28</v>
      </c>
      <c r="B44" s="47" t="s">
        <v>129</v>
      </c>
      <c r="C44" s="48">
        <f>D44+F44+G44+H44+I44+K44+L44+M44+O44+P44+Q44+R44+S44+W44+V44+X44</f>
        <v>49990802.520000003</v>
      </c>
      <c r="D44" s="48">
        <v>2402125.0699999998</v>
      </c>
      <c r="E44" s="106"/>
      <c r="F44" s="48"/>
      <c r="G44" s="107">
        <v>1651845.17</v>
      </c>
      <c r="H44" s="108">
        <v>2370804.4500000002</v>
      </c>
      <c r="I44" s="108">
        <v>9075488.8300000001</v>
      </c>
      <c r="J44" s="73">
        <v>1</v>
      </c>
      <c r="K44" s="95">
        <v>2771340</v>
      </c>
      <c r="L44" s="107">
        <v>4065995.99</v>
      </c>
      <c r="M44" s="62"/>
      <c r="N44" s="62"/>
      <c r="O44" s="62"/>
      <c r="P44" s="105"/>
      <c r="Q44" s="48"/>
      <c r="R44" s="50">
        <v>19964645.989999998</v>
      </c>
      <c r="S44" s="108">
        <v>4637475.1900000004</v>
      </c>
      <c r="T44" s="108"/>
      <c r="U44" s="108"/>
      <c r="V44" s="109">
        <f>1996572.05+118540.22+231873.75</f>
        <v>2346986.02</v>
      </c>
      <c r="W44" s="58">
        <f t="shared" ref="W44" si="9">ROUND((D44+F44+G44+H44+I44+K44+L44+M44+O44+P44+Q44+R44+S44)*1.5%,2)</f>
        <v>704095.81</v>
      </c>
      <c r="X44" s="105"/>
      <c r="Y44" s="105"/>
      <c r="Z44" s="105"/>
      <c r="AA44" s="105"/>
      <c r="AB44" s="50">
        <f>C44</f>
        <v>49990802.520000003</v>
      </c>
      <c r="AC44" s="46"/>
      <c r="AD44" s="46">
        <v>2026</v>
      </c>
      <c r="AE44" s="46">
        <v>2026</v>
      </c>
      <c r="AF44" s="14"/>
      <c r="AG44" s="17"/>
    </row>
    <row r="45" spans="1:33" s="15" customFormat="1" ht="24" customHeight="1">
      <c r="A45" s="46">
        <f>A44+1</f>
        <v>29</v>
      </c>
      <c r="B45" s="47" t="s">
        <v>210</v>
      </c>
      <c r="C45" s="48">
        <f t="shared" ref="C45:C47" si="10">D45+F45+G45+H45+I45+K45+L45+M45+O45+P45+Q45+R45+S45+W45+V45+X45</f>
        <v>17373460.699999999</v>
      </c>
      <c r="D45" s="48"/>
      <c r="E45" s="105"/>
      <c r="F45" s="46"/>
      <c r="G45" s="107"/>
      <c r="H45" s="46"/>
      <c r="I45" s="108">
        <v>9351924.2100000009</v>
      </c>
      <c r="J45" s="73">
        <v>1</v>
      </c>
      <c r="K45" s="95">
        <v>2771340</v>
      </c>
      <c r="L45" s="107">
        <v>4189844.43</v>
      </c>
      <c r="M45" s="62"/>
      <c r="N45" s="62"/>
      <c r="O45" s="62"/>
      <c r="P45" s="105"/>
      <c r="Q45" s="105"/>
      <c r="R45" s="105"/>
      <c r="S45" s="105"/>
      <c r="T45" s="105"/>
      <c r="U45" s="105"/>
      <c r="V45" s="109">
        <v>815655.43</v>
      </c>
      <c r="W45" s="58">
        <f t="shared" ref="W45:W47" si="11">ROUND((D45+F45+G45+H45+I45+K45+L45+M45+O45+P45+Q45+R45+S45)*1.5%,2)</f>
        <v>244696.63</v>
      </c>
      <c r="X45" s="105"/>
      <c r="Y45" s="105"/>
      <c r="Z45" s="105"/>
      <c r="AA45" s="105"/>
      <c r="AB45" s="50">
        <f t="shared" ref="AB45:AB47" si="12">C45</f>
        <v>17373460.699999999</v>
      </c>
      <c r="AC45" s="46"/>
      <c r="AD45" s="46">
        <v>2026</v>
      </c>
      <c r="AE45" s="46">
        <v>2026</v>
      </c>
      <c r="AF45" s="14"/>
      <c r="AG45" s="17"/>
    </row>
    <row r="46" spans="1:33" s="15" customFormat="1" ht="24" customHeight="1">
      <c r="A46" s="46">
        <f t="shared" ref="A46:A47" si="13">A45+1</f>
        <v>30</v>
      </c>
      <c r="B46" s="47" t="s">
        <v>56</v>
      </c>
      <c r="C46" s="48">
        <f t="shared" si="10"/>
        <v>16842362.239999998</v>
      </c>
      <c r="D46" s="48"/>
      <c r="E46" s="105"/>
      <c r="F46" s="46"/>
      <c r="G46" s="107"/>
      <c r="H46" s="108"/>
      <c r="I46" s="108"/>
      <c r="J46" s="46"/>
      <c r="K46" s="48"/>
      <c r="L46" s="107"/>
      <c r="M46" s="62"/>
      <c r="N46" s="62"/>
      <c r="O46" s="62"/>
      <c r="P46" s="105"/>
      <c r="Q46" s="105"/>
      <c r="R46" s="50">
        <v>12833421.439999999</v>
      </c>
      <c r="S46" s="50">
        <v>2981003.2</v>
      </c>
      <c r="T46" s="105"/>
      <c r="U46" s="105"/>
      <c r="V46" s="109">
        <f>641671.07+149050.16</f>
        <v>790721.23</v>
      </c>
      <c r="W46" s="58">
        <f t="shared" si="11"/>
        <v>237216.37</v>
      </c>
      <c r="X46" s="105"/>
      <c r="Y46" s="105"/>
      <c r="Z46" s="105"/>
      <c r="AA46" s="105"/>
      <c r="AB46" s="50">
        <f t="shared" si="12"/>
        <v>16842362.239999998</v>
      </c>
      <c r="AC46" s="46"/>
      <c r="AD46" s="46">
        <v>2026</v>
      </c>
      <c r="AE46" s="46">
        <v>2026</v>
      </c>
      <c r="AF46" s="14"/>
      <c r="AG46" s="17"/>
    </row>
    <row r="47" spans="1:33" s="15" customFormat="1" ht="24" customHeight="1">
      <c r="A47" s="46">
        <f t="shared" si="13"/>
        <v>31</v>
      </c>
      <c r="B47" s="47" t="s">
        <v>211</v>
      </c>
      <c r="C47" s="48">
        <f t="shared" si="10"/>
        <v>21516534.829999998</v>
      </c>
      <c r="D47" s="48">
        <v>1541444.83</v>
      </c>
      <c r="E47" s="105"/>
      <c r="F47" s="46"/>
      <c r="G47" s="107">
        <v>1059989.8500000001</v>
      </c>
      <c r="H47" s="108">
        <v>1521346.37</v>
      </c>
      <c r="I47" s="108">
        <v>10700046.43</v>
      </c>
      <c r="J47" s="73">
        <v>1</v>
      </c>
      <c r="K47" s="95">
        <v>2771340</v>
      </c>
      <c r="L47" s="107">
        <v>2609151.61</v>
      </c>
      <c r="M47" s="62"/>
      <c r="N47" s="62"/>
      <c r="O47" s="62"/>
      <c r="P47" s="105"/>
      <c r="Q47" s="105"/>
      <c r="R47" s="105"/>
      <c r="S47" s="105"/>
      <c r="T47" s="105"/>
      <c r="U47" s="105"/>
      <c r="V47" s="109">
        <f>934098.64+76067.31</f>
        <v>1010165.95</v>
      </c>
      <c r="W47" s="58">
        <f t="shared" si="11"/>
        <v>303049.78999999998</v>
      </c>
      <c r="X47" s="105"/>
      <c r="Y47" s="105"/>
      <c r="Z47" s="105"/>
      <c r="AA47" s="105"/>
      <c r="AB47" s="50">
        <f t="shared" si="12"/>
        <v>21516534.829999998</v>
      </c>
      <c r="AC47" s="46"/>
      <c r="AD47" s="46">
        <v>2026</v>
      </c>
      <c r="AE47" s="46">
        <v>2026</v>
      </c>
      <c r="AF47" s="14"/>
      <c r="AG47" s="17"/>
    </row>
    <row r="48" spans="1:33" s="19" customFormat="1" ht="24" customHeight="1">
      <c r="A48" s="175" t="s">
        <v>205</v>
      </c>
      <c r="B48" s="175"/>
      <c r="C48" s="61">
        <f t="shared" ref="C48:AB48" si="14">SUM(C44:C47)</f>
        <v>105723160.29000001</v>
      </c>
      <c r="D48" s="61">
        <f t="shared" si="14"/>
        <v>3943569.9</v>
      </c>
      <c r="E48" s="61">
        <f t="shared" si="14"/>
        <v>0</v>
      </c>
      <c r="F48" s="61">
        <f t="shared" si="14"/>
        <v>0</v>
      </c>
      <c r="G48" s="61">
        <f t="shared" si="14"/>
        <v>2711835.02</v>
      </c>
      <c r="H48" s="61">
        <f t="shared" si="14"/>
        <v>3892150.82</v>
      </c>
      <c r="I48" s="61">
        <f t="shared" si="14"/>
        <v>29127459.469999999</v>
      </c>
      <c r="J48" s="87">
        <f t="shared" si="14"/>
        <v>3</v>
      </c>
      <c r="K48" s="61">
        <f t="shared" si="14"/>
        <v>8314020</v>
      </c>
      <c r="L48" s="61">
        <f t="shared" si="14"/>
        <v>10864992.029999999</v>
      </c>
      <c r="M48" s="61">
        <f t="shared" si="14"/>
        <v>0</v>
      </c>
      <c r="N48" s="61">
        <f t="shared" si="14"/>
        <v>0</v>
      </c>
      <c r="O48" s="61">
        <f t="shared" si="14"/>
        <v>0</v>
      </c>
      <c r="P48" s="61">
        <f t="shared" si="14"/>
        <v>0</v>
      </c>
      <c r="Q48" s="61">
        <f t="shared" si="14"/>
        <v>0</v>
      </c>
      <c r="R48" s="61">
        <f t="shared" si="14"/>
        <v>32798067.43</v>
      </c>
      <c r="S48" s="61">
        <f t="shared" si="14"/>
        <v>7618478.3899999997</v>
      </c>
      <c r="T48" s="61">
        <f t="shared" si="14"/>
        <v>0</v>
      </c>
      <c r="U48" s="61">
        <f t="shared" si="14"/>
        <v>0</v>
      </c>
      <c r="V48" s="61">
        <f t="shared" si="14"/>
        <v>4963528.63</v>
      </c>
      <c r="W48" s="61">
        <f t="shared" si="14"/>
        <v>1489058.6</v>
      </c>
      <c r="X48" s="61">
        <f t="shared" si="14"/>
        <v>0</v>
      </c>
      <c r="Y48" s="61">
        <f t="shared" si="14"/>
        <v>0</v>
      </c>
      <c r="Z48" s="61">
        <f t="shared" si="14"/>
        <v>0</v>
      </c>
      <c r="AA48" s="61">
        <f t="shared" si="14"/>
        <v>0</v>
      </c>
      <c r="AB48" s="61">
        <f t="shared" si="14"/>
        <v>105723160.29000001</v>
      </c>
      <c r="AC48" s="170"/>
      <c r="AD48" s="170" t="s">
        <v>29</v>
      </c>
      <c r="AE48" s="170" t="s">
        <v>29</v>
      </c>
      <c r="AF48" s="18"/>
      <c r="AG48" s="23"/>
    </row>
    <row r="49" spans="1:33" ht="24" customHeight="1">
      <c r="A49" s="179" t="s">
        <v>98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93"/>
      <c r="AG49" s="94"/>
    </row>
    <row r="50" spans="1:33" ht="24" customHeight="1">
      <c r="A50" s="46">
        <f>A47+1</f>
        <v>32</v>
      </c>
      <c r="B50" s="243" t="s">
        <v>775</v>
      </c>
      <c r="C50" s="48">
        <f>D50+F50+G50+H50+I50+K50+L50+M50+O50+P50+Q50+R50+S50+W50+V50+X50</f>
        <v>62241063.640000001</v>
      </c>
      <c r="D50" s="58">
        <v>5056970.5</v>
      </c>
      <c r="E50" s="58"/>
      <c r="F50" s="58"/>
      <c r="G50" s="51">
        <v>3941573.06</v>
      </c>
      <c r="H50" s="110">
        <v>4620968.6100000003</v>
      </c>
      <c r="I50" s="110">
        <v>19806026.760000002</v>
      </c>
      <c r="J50" s="50"/>
      <c r="K50" s="58"/>
      <c r="L50" s="51">
        <v>8482241.5999999996</v>
      </c>
      <c r="M50" s="57"/>
      <c r="N50" s="239">
        <v>1</v>
      </c>
      <c r="O50" s="57">
        <v>3180481.13</v>
      </c>
      <c r="P50" s="58">
        <v>13166921.050000001</v>
      </c>
      <c r="Q50" s="58"/>
      <c r="R50" s="45"/>
      <c r="S50" s="110"/>
      <c r="T50" s="110"/>
      <c r="U50" s="110"/>
      <c r="V50" s="111">
        <v>3112053.19</v>
      </c>
      <c r="W50" s="58">
        <f t="shared" ref="W50" si="15">ROUND((D50+F50+G50+H50+I50+K50+L50+M50+O50+P50+Q50+R50+S50)*1.5%,2)</f>
        <v>873827.74</v>
      </c>
      <c r="X50" s="42"/>
      <c r="Y50" s="42"/>
      <c r="Z50" s="42"/>
      <c r="AA50" s="41"/>
      <c r="AB50" s="45">
        <f>C50-AA50</f>
        <v>62241063.640000001</v>
      </c>
      <c r="AC50" s="46"/>
      <c r="AD50" s="46">
        <v>2026</v>
      </c>
      <c r="AE50" s="46">
        <v>2027</v>
      </c>
      <c r="AF50" s="217"/>
      <c r="AG50" s="218"/>
    </row>
    <row r="51" spans="1:33" s="5" customFormat="1" ht="24" customHeight="1">
      <c r="A51" s="46">
        <f>A50+1</f>
        <v>33</v>
      </c>
      <c r="B51" s="166" t="s">
        <v>212</v>
      </c>
      <c r="C51" s="48">
        <f>D51+F51+G51+H51+I51+K51+L51+M51+O51+P51+Q51+R51+S51+W51+V51+X51</f>
        <v>15562977.880000001</v>
      </c>
      <c r="D51" s="58"/>
      <c r="E51" s="58"/>
      <c r="F51" s="58"/>
      <c r="G51" s="51"/>
      <c r="H51" s="110"/>
      <c r="I51" s="110"/>
      <c r="J51" s="50"/>
      <c r="K51" s="58"/>
      <c r="L51" s="51"/>
      <c r="M51" s="57"/>
      <c r="N51" s="57"/>
      <c r="O51" s="57"/>
      <c r="P51" s="58">
        <v>14566333.98</v>
      </c>
      <c r="Q51" s="58"/>
      <c r="R51" s="45"/>
      <c r="S51" s="110"/>
      <c r="T51" s="110"/>
      <c r="U51" s="110"/>
      <c r="V51" s="111">
        <v>778148.89</v>
      </c>
      <c r="W51" s="58">
        <f t="shared" ref="W51:W60" si="16">ROUND((D51+F51+G51+H51+I51+K51+L51+M51+O51+P51+Q51+R51+S51)*1.5%,2)</f>
        <v>218495.01</v>
      </c>
      <c r="X51" s="42"/>
      <c r="Y51" s="42"/>
      <c r="Z51" s="42"/>
      <c r="AA51" s="41"/>
      <c r="AB51" s="45">
        <f>C51-AA51</f>
        <v>15562977.880000001</v>
      </c>
      <c r="AC51" s="46"/>
      <c r="AD51" s="46">
        <v>2026</v>
      </c>
      <c r="AE51" s="46">
        <v>2026</v>
      </c>
      <c r="AF51" s="4"/>
      <c r="AG51" s="16"/>
    </row>
    <row r="52" spans="1:33" s="5" customFormat="1" ht="24" customHeight="1">
      <c r="A52" s="46">
        <f t="shared" ref="A52:A60" si="17">A51+1</f>
        <v>34</v>
      </c>
      <c r="B52" s="167" t="s">
        <v>213</v>
      </c>
      <c r="C52" s="48">
        <f t="shared" ref="C52:C60" si="18">D52+F52+G52+H52+I52+K52+L52+M52+O52+P52+Q52+R52+S52+W52+V52+X52</f>
        <v>15465541.789999999</v>
      </c>
      <c r="D52" s="58"/>
      <c r="E52" s="45"/>
      <c r="F52" s="45"/>
      <c r="G52" s="51"/>
      <c r="H52" s="45"/>
      <c r="I52" s="110"/>
      <c r="J52" s="50"/>
      <c r="K52" s="58"/>
      <c r="L52" s="51"/>
      <c r="M52" s="57"/>
      <c r="N52" s="57"/>
      <c r="O52" s="57"/>
      <c r="P52" s="45">
        <v>14475137.640000001</v>
      </c>
      <c r="Q52" s="45"/>
      <c r="R52" s="45"/>
      <c r="S52" s="45"/>
      <c r="T52" s="45"/>
      <c r="U52" s="45"/>
      <c r="V52" s="111">
        <v>773277.09</v>
      </c>
      <c r="W52" s="58">
        <f t="shared" si="16"/>
        <v>217127.06</v>
      </c>
      <c r="X52" s="42"/>
      <c r="Y52" s="42"/>
      <c r="Z52" s="42"/>
      <c r="AA52" s="42"/>
      <c r="AB52" s="45">
        <f t="shared" ref="AB52:AB60" si="19">C52-AA52</f>
        <v>15465541.789999999</v>
      </c>
      <c r="AC52" s="46"/>
      <c r="AD52" s="46">
        <v>2026</v>
      </c>
      <c r="AE52" s="46">
        <v>2026</v>
      </c>
      <c r="AF52" s="4"/>
      <c r="AG52" s="16"/>
    </row>
    <row r="53" spans="1:33" s="5" customFormat="1" ht="24" customHeight="1">
      <c r="A53" s="46">
        <f t="shared" si="17"/>
        <v>35</v>
      </c>
      <c r="B53" s="167" t="s">
        <v>215</v>
      </c>
      <c r="C53" s="48">
        <f t="shared" si="18"/>
        <v>10934016.789999999</v>
      </c>
      <c r="D53" s="58"/>
      <c r="E53" s="45"/>
      <c r="F53" s="45"/>
      <c r="G53" s="51"/>
      <c r="H53" s="110"/>
      <c r="I53" s="110"/>
      <c r="J53" s="50"/>
      <c r="K53" s="58"/>
      <c r="L53" s="51"/>
      <c r="M53" s="57"/>
      <c r="N53" s="57"/>
      <c r="O53" s="57"/>
      <c r="P53" s="57">
        <v>10233808.82</v>
      </c>
      <c r="Q53" s="51"/>
      <c r="R53" s="58"/>
      <c r="S53" s="58"/>
      <c r="T53" s="58"/>
      <c r="U53" s="58"/>
      <c r="V53" s="111">
        <v>546700.84</v>
      </c>
      <c r="W53" s="58">
        <f t="shared" si="16"/>
        <v>153507.13</v>
      </c>
      <c r="X53" s="42"/>
      <c r="Y53" s="42"/>
      <c r="Z53" s="42"/>
      <c r="AA53" s="42"/>
      <c r="AB53" s="45">
        <f t="shared" si="19"/>
        <v>10934016.789999999</v>
      </c>
      <c r="AC53" s="46"/>
      <c r="AD53" s="46">
        <v>2026</v>
      </c>
      <c r="AE53" s="46">
        <v>2026</v>
      </c>
      <c r="AF53" s="4"/>
      <c r="AG53" s="16"/>
    </row>
    <row r="54" spans="1:33" s="5" customFormat="1" ht="24" customHeight="1">
      <c r="A54" s="46">
        <f t="shared" si="17"/>
        <v>36</v>
      </c>
      <c r="B54" s="167" t="s">
        <v>216</v>
      </c>
      <c r="C54" s="48">
        <f t="shared" si="18"/>
        <v>37412934.789999999</v>
      </c>
      <c r="D54" s="45">
        <v>3392922.65</v>
      </c>
      <c r="E54" s="45"/>
      <c r="F54" s="45"/>
      <c r="G54" s="45">
        <v>2644578.5299999998</v>
      </c>
      <c r="H54" s="51">
        <v>6051692.1799999997</v>
      </c>
      <c r="I54" s="45">
        <v>13906104.689999999</v>
      </c>
      <c r="J54" s="162">
        <v>1</v>
      </c>
      <c r="K54" s="113">
        <f>(2771340-138567)/101.5*100</f>
        <v>2593865.02</v>
      </c>
      <c r="L54" s="112">
        <f>ROUND(('[1]Форма 1 '!$L$15*1666.87-343383.55)/101.5*100,2)</f>
        <v>6427869.4900000002</v>
      </c>
      <c r="M54" s="51"/>
      <c r="N54" s="51"/>
      <c r="O54" s="51"/>
      <c r="P54" s="51"/>
      <c r="Q54" s="51"/>
      <c r="R54" s="45"/>
      <c r="S54" s="45"/>
      <c r="T54" s="45"/>
      <c r="U54" s="45"/>
      <c r="V54" s="111">
        <v>1870646.74</v>
      </c>
      <c r="W54" s="58">
        <f t="shared" si="16"/>
        <v>525255.49</v>
      </c>
      <c r="X54" s="42"/>
      <c r="Y54" s="42"/>
      <c r="Z54" s="42"/>
      <c r="AA54" s="42"/>
      <c r="AB54" s="45">
        <f t="shared" si="19"/>
        <v>37412934.789999999</v>
      </c>
      <c r="AC54" s="46"/>
      <c r="AD54" s="46">
        <v>2026</v>
      </c>
      <c r="AE54" s="46">
        <v>2026</v>
      </c>
      <c r="AF54" s="4"/>
      <c r="AG54" s="16"/>
    </row>
    <row r="55" spans="1:33" s="5" customFormat="1" ht="24" customHeight="1">
      <c r="A55" s="46">
        <f t="shared" si="17"/>
        <v>37</v>
      </c>
      <c r="B55" s="167" t="s">
        <v>115</v>
      </c>
      <c r="C55" s="48">
        <f t="shared" si="18"/>
        <v>8179127.5300000003</v>
      </c>
      <c r="D55" s="45"/>
      <c r="E55" s="45"/>
      <c r="F55" s="45"/>
      <c r="G55" s="51"/>
      <c r="H55" s="45"/>
      <c r="I55" s="110"/>
      <c r="J55" s="112"/>
      <c r="K55" s="113"/>
      <c r="L55" s="112"/>
      <c r="M55" s="51"/>
      <c r="N55" s="51"/>
      <c r="O55" s="51"/>
      <c r="P55" s="51"/>
      <c r="Q55" s="51"/>
      <c r="R55" s="45"/>
      <c r="S55" s="45">
        <v>7655341.0300000003</v>
      </c>
      <c r="T55" s="45"/>
      <c r="U55" s="45"/>
      <c r="V55" s="111">
        <v>408956.38</v>
      </c>
      <c r="W55" s="58">
        <f t="shared" si="16"/>
        <v>114830.12</v>
      </c>
      <c r="X55" s="42"/>
      <c r="Y55" s="42"/>
      <c r="Z55" s="42"/>
      <c r="AA55" s="42"/>
      <c r="AB55" s="45">
        <f t="shared" si="19"/>
        <v>8179127.5300000003</v>
      </c>
      <c r="AC55" s="46"/>
      <c r="AD55" s="46">
        <v>2026</v>
      </c>
      <c r="AE55" s="46">
        <v>2026</v>
      </c>
      <c r="AF55" s="4"/>
      <c r="AG55" s="16"/>
    </row>
    <row r="56" spans="1:33" s="5" customFormat="1" ht="24" customHeight="1">
      <c r="A56" s="46">
        <f t="shared" si="17"/>
        <v>38</v>
      </c>
      <c r="B56" s="167" t="s">
        <v>37</v>
      </c>
      <c r="C56" s="48">
        <f t="shared" si="18"/>
        <v>13183077.18</v>
      </c>
      <c r="D56" s="45"/>
      <c r="E56" s="45"/>
      <c r="F56" s="45"/>
      <c r="G56" s="51"/>
      <c r="H56" s="45"/>
      <c r="I56" s="110"/>
      <c r="J56" s="45"/>
      <c r="K56" s="58"/>
      <c r="L56" s="51"/>
      <c r="M56" s="51"/>
      <c r="N56" s="51"/>
      <c r="O56" s="51"/>
      <c r="P56" s="51"/>
      <c r="Q56" s="51">
        <v>6562903.5199999996</v>
      </c>
      <c r="R56" s="45"/>
      <c r="S56" s="45">
        <v>5775937.1900000004</v>
      </c>
      <c r="T56" s="45"/>
      <c r="U56" s="45"/>
      <c r="V56" s="111">
        <v>659153.86</v>
      </c>
      <c r="W56" s="58">
        <f t="shared" si="16"/>
        <v>185082.61</v>
      </c>
      <c r="X56" s="42"/>
      <c r="Y56" s="42"/>
      <c r="Z56" s="42"/>
      <c r="AA56" s="42"/>
      <c r="AB56" s="45">
        <f t="shared" si="19"/>
        <v>13183077.18</v>
      </c>
      <c r="AC56" s="46"/>
      <c r="AD56" s="46">
        <v>2026</v>
      </c>
      <c r="AE56" s="46">
        <v>2026</v>
      </c>
      <c r="AF56" s="4"/>
      <c r="AG56" s="16"/>
    </row>
    <row r="57" spans="1:33" s="5" customFormat="1" ht="24" customHeight="1">
      <c r="A57" s="46">
        <f t="shared" si="17"/>
        <v>39</v>
      </c>
      <c r="B57" s="167" t="s">
        <v>217</v>
      </c>
      <c r="C57" s="48">
        <f t="shared" si="18"/>
        <v>31933666.449999999</v>
      </c>
      <c r="D57" s="45"/>
      <c r="E57" s="45"/>
      <c r="F57" s="45"/>
      <c r="G57" s="51"/>
      <c r="H57" s="45"/>
      <c r="I57" s="110"/>
      <c r="J57" s="45"/>
      <c r="K57" s="58"/>
      <c r="L57" s="51"/>
      <c r="M57" s="51"/>
      <c r="N57" s="51"/>
      <c r="O57" s="51"/>
      <c r="P57" s="51"/>
      <c r="Q57" s="51">
        <v>2994126.13</v>
      </c>
      <c r="R57" s="45">
        <v>20323197.530000001</v>
      </c>
      <c r="S57" s="45">
        <v>6571329.6600000001</v>
      </c>
      <c r="T57" s="45"/>
      <c r="U57" s="45"/>
      <c r="V57" s="111">
        <v>1596683.33</v>
      </c>
      <c r="W57" s="58">
        <f t="shared" si="16"/>
        <v>448329.8</v>
      </c>
      <c r="X57" s="42"/>
      <c r="Y57" s="42"/>
      <c r="Z57" s="42"/>
      <c r="AA57" s="42"/>
      <c r="AB57" s="45">
        <f t="shared" si="19"/>
        <v>31933666.449999999</v>
      </c>
      <c r="AC57" s="46"/>
      <c r="AD57" s="46">
        <v>2026</v>
      </c>
      <c r="AE57" s="46">
        <v>2026</v>
      </c>
      <c r="AF57" s="4"/>
      <c r="AG57" s="16"/>
    </row>
    <row r="58" spans="1:33" s="5" customFormat="1" ht="24" customHeight="1">
      <c r="A58" s="46">
        <f t="shared" si="17"/>
        <v>40</v>
      </c>
      <c r="B58" s="167" t="s">
        <v>218</v>
      </c>
      <c r="C58" s="48">
        <f t="shared" si="18"/>
        <v>14465216.67</v>
      </c>
      <c r="D58" s="45"/>
      <c r="E58" s="45"/>
      <c r="F58" s="45"/>
      <c r="G58" s="51"/>
      <c r="H58" s="45"/>
      <c r="I58" s="110"/>
      <c r="J58" s="45"/>
      <c r="K58" s="58"/>
      <c r="L58" s="51"/>
      <c r="M58" s="51"/>
      <c r="N58" s="51"/>
      <c r="O58" s="51"/>
      <c r="P58" s="51">
        <v>13538872.75</v>
      </c>
      <c r="Q58" s="51"/>
      <c r="R58" s="45"/>
      <c r="S58" s="45"/>
      <c r="T58" s="45"/>
      <c r="U58" s="45"/>
      <c r="V58" s="111">
        <v>723260.83</v>
      </c>
      <c r="W58" s="58">
        <f t="shared" si="16"/>
        <v>203083.09</v>
      </c>
      <c r="X58" s="42"/>
      <c r="Y58" s="42"/>
      <c r="Z58" s="42"/>
      <c r="AA58" s="42"/>
      <c r="AB58" s="45">
        <f t="shared" si="19"/>
        <v>14465216.67</v>
      </c>
      <c r="AC58" s="46"/>
      <c r="AD58" s="46">
        <v>2026</v>
      </c>
      <c r="AE58" s="46">
        <v>2026</v>
      </c>
      <c r="AF58" s="4"/>
      <c r="AG58" s="16"/>
    </row>
    <row r="59" spans="1:33" s="5" customFormat="1" ht="24" customHeight="1">
      <c r="A59" s="46">
        <f t="shared" si="17"/>
        <v>41</v>
      </c>
      <c r="B59" s="167" t="s">
        <v>73</v>
      </c>
      <c r="C59" s="48">
        <f t="shared" si="18"/>
        <v>28682276.149999999</v>
      </c>
      <c r="D59" s="45"/>
      <c r="E59" s="45"/>
      <c r="F59" s="45"/>
      <c r="G59" s="51"/>
      <c r="H59" s="45"/>
      <c r="I59" s="110"/>
      <c r="J59" s="45"/>
      <c r="K59" s="58"/>
      <c r="L59" s="51"/>
      <c r="M59" s="51"/>
      <c r="N59" s="51"/>
      <c r="O59" s="51"/>
      <c r="P59" s="45">
        <v>16852766.77</v>
      </c>
      <c r="Q59" s="51"/>
      <c r="R59" s="45">
        <v>9992713.3599999994</v>
      </c>
      <c r="S59" s="45"/>
      <c r="T59" s="45"/>
      <c r="U59" s="45"/>
      <c r="V59" s="111">
        <f>900292.54+533821.28</f>
        <v>1434113.82</v>
      </c>
      <c r="W59" s="58">
        <v>402682.2</v>
      </c>
      <c r="X59" s="42"/>
      <c r="Y59" s="42"/>
      <c r="Z59" s="42"/>
      <c r="AA59" s="42"/>
      <c r="AB59" s="45">
        <f t="shared" si="19"/>
        <v>28682276.149999999</v>
      </c>
      <c r="AC59" s="46"/>
      <c r="AD59" s="46">
        <v>2026</v>
      </c>
      <c r="AE59" s="46">
        <v>2026</v>
      </c>
      <c r="AF59" s="4"/>
      <c r="AG59" s="16"/>
    </row>
    <row r="60" spans="1:33" s="5" customFormat="1" ht="24" customHeight="1">
      <c r="A60" s="46">
        <f t="shared" si="17"/>
        <v>42</v>
      </c>
      <c r="B60" s="167" t="s">
        <v>74</v>
      </c>
      <c r="C60" s="48">
        <f t="shared" si="18"/>
        <v>27107703.309999999</v>
      </c>
      <c r="D60" s="45"/>
      <c r="E60" s="45"/>
      <c r="F60" s="45"/>
      <c r="G60" s="51"/>
      <c r="H60" s="45"/>
      <c r="I60" s="110"/>
      <c r="J60" s="45"/>
      <c r="K60" s="58"/>
      <c r="L60" s="51"/>
      <c r="M60" s="51"/>
      <c r="N60" s="51"/>
      <c r="O60" s="51"/>
      <c r="P60" s="51"/>
      <c r="Q60" s="51"/>
      <c r="R60" s="45">
        <v>19172485.210000001</v>
      </c>
      <c r="S60" s="45">
        <v>6199256.8099999996</v>
      </c>
      <c r="T60" s="45"/>
      <c r="U60" s="45"/>
      <c r="V60" s="111">
        <v>1355385.16</v>
      </c>
      <c r="W60" s="58">
        <f t="shared" si="16"/>
        <v>380576.13</v>
      </c>
      <c r="X60" s="42"/>
      <c r="Y60" s="42"/>
      <c r="Z60" s="42"/>
      <c r="AA60" s="42"/>
      <c r="AB60" s="45">
        <f t="shared" si="19"/>
        <v>27107703.309999999</v>
      </c>
      <c r="AC60" s="46"/>
      <c r="AD60" s="46">
        <v>2026</v>
      </c>
      <c r="AE60" s="46">
        <v>2026</v>
      </c>
      <c r="AF60" s="4"/>
      <c r="AG60" s="16"/>
    </row>
    <row r="61" spans="1:33" s="26" customFormat="1" ht="24" customHeight="1">
      <c r="A61" s="175" t="s">
        <v>205</v>
      </c>
      <c r="B61" s="175"/>
      <c r="C61" s="61">
        <f>SUM(C50:C60)</f>
        <v>265167602.18000001</v>
      </c>
      <c r="D61" s="61">
        <f t="shared" ref="D61:AC61" si="20">SUM(D50:D60)</f>
        <v>8449893.1500000004</v>
      </c>
      <c r="E61" s="61">
        <f t="shared" si="20"/>
        <v>0</v>
      </c>
      <c r="F61" s="61">
        <f t="shared" si="20"/>
        <v>0</v>
      </c>
      <c r="G61" s="61">
        <f t="shared" si="20"/>
        <v>6586151.5899999999</v>
      </c>
      <c r="H61" s="61">
        <f t="shared" si="20"/>
        <v>10672660.789999999</v>
      </c>
      <c r="I61" s="61">
        <f t="shared" si="20"/>
        <v>33712131.450000003</v>
      </c>
      <c r="J61" s="221">
        <f t="shared" si="20"/>
        <v>1</v>
      </c>
      <c r="K61" s="61">
        <f t="shared" si="20"/>
        <v>2593865.02</v>
      </c>
      <c r="L61" s="61">
        <f t="shared" si="20"/>
        <v>14910111.09</v>
      </c>
      <c r="M61" s="61">
        <f t="shared" si="20"/>
        <v>0</v>
      </c>
      <c r="N61" s="221">
        <f t="shared" si="20"/>
        <v>1</v>
      </c>
      <c r="O61" s="61">
        <f t="shared" si="20"/>
        <v>3180481.13</v>
      </c>
      <c r="P61" s="61">
        <f t="shared" si="20"/>
        <v>82833841.010000005</v>
      </c>
      <c r="Q61" s="61">
        <f t="shared" si="20"/>
        <v>9557029.6500000004</v>
      </c>
      <c r="R61" s="61">
        <f t="shared" si="20"/>
        <v>49488396.100000001</v>
      </c>
      <c r="S61" s="61">
        <f t="shared" si="20"/>
        <v>26201864.690000001</v>
      </c>
      <c r="T61" s="61">
        <f t="shared" si="20"/>
        <v>0</v>
      </c>
      <c r="U61" s="61">
        <f t="shared" si="20"/>
        <v>0</v>
      </c>
      <c r="V61" s="61">
        <f t="shared" si="20"/>
        <v>13258380.130000001</v>
      </c>
      <c r="W61" s="61">
        <f t="shared" si="20"/>
        <v>3722796.38</v>
      </c>
      <c r="X61" s="61">
        <f t="shared" si="20"/>
        <v>0</v>
      </c>
      <c r="Y61" s="61">
        <f t="shared" si="20"/>
        <v>0</v>
      </c>
      <c r="Z61" s="61">
        <f t="shared" si="20"/>
        <v>0</v>
      </c>
      <c r="AA61" s="61">
        <f t="shared" si="20"/>
        <v>0</v>
      </c>
      <c r="AB61" s="61">
        <f t="shared" si="20"/>
        <v>265167602.18000001</v>
      </c>
      <c r="AC61" s="61">
        <f t="shared" si="20"/>
        <v>0</v>
      </c>
      <c r="AD61" s="170" t="s">
        <v>29</v>
      </c>
      <c r="AE61" s="170" t="s">
        <v>29</v>
      </c>
      <c r="AF61" s="24"/>
      <c r="AG61" s="25"/>
    </row>
    <row r="62" spans="1:33" ht="24" customHeight="1">
      <c r="A62" s="212" t="s">
        <v>95</v>
      </c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4"/>
      <c r="AF62" s="93"/>
      <c r="AG62" s="94"/>
    </row>
    <row r="63" spans="1:33" s="5" customFormat="1" ht="24" customHeight="1">
      <c r="A63" s="46">
        <f>A60+1</f>
        <v>43</v>
      </c>
      <c r="B63" s="149" t="s">
        <v>219</v>
      </c>
      <c r="C63" s="48">
        <f t="shared" ref="C63:C126" si="21">D63+F63+G63+H63+I63+K63+L63+M63+O63+P63+Q63+R63+S63+V63+W63+X63</f>
        <v>11549873.880000001</v>
      </c>
      <c r="D63" s="41"/>
      <c r="E63" s="42"/>
      <c r="F63" s="41"/>
      <c r="G63" s="39"/>
      <c r="H63" s="43"/>
      <c r="I63" s="43"/>
      <c r="J63" s="46"/>
      <c r="K63" s="82"/>
      <c r="L63" s="39"/>
      <c r="M63" s="40"/>
      <c r="N63" s="86">
        <v>3</v>
      </c>
      <c r="O63" s="57">
        <f>3614984*N63</f>
        <v>10844952</v>
      </c>
      <c r="P63" s="39"/>
      <c r="Q63" s="39"/>
      <c r="R63" s="41"/>
      <c r="S63" s="41"/>
      <c r="T63" s="41"/>
      <c r="U63" s="41"/>
      <c r="V63" s="44">
        <v>542247.6</v>
      </c>
      <c r="W63" s="58">
        <f t="shared" ref="W63:W81" si="22">ROUND((D63+F63+G63+H63+I63+K63+L63+M63+O63+P63+Q63+R63+S63)*1.5%,2)</f>
        <v>162674.28</v>
      </c>
      <c r="X63" s="42"/>
      <c r="Y63" s="42"/>
      <c r="Z63" s="45"/>
      <c r="AA63" s="42"/>
      <c r="AB63" s="45">
        <f>C63-Z63</f>
        <v>11549873.880000001</v>
      </c>
      <c r="AC63" s="46"/>
      <c r="AD63" s="46">
        <v>2026</v>
      </c>
      <c r="AE63" s="46">
        <v>2027</v>
      </c>
      <c r="AF63" s="4"/>
      <c r="AG63" s="16"/>
    </row>
    <row r="64" spans="1:33" s="5" customFormat="1" ht="24" customHeight="1">
      <c r="A64" s="46">
        <f t="shared" ref="A64:A127" si="23">A63+1</f>
        <v>44</v>
      </c>
      <c r="B64" s="149" t="s">
        <v>220</v>
      </c>
      <c r="C64" s="48">
        <f t="shared" si="21"/>
        <v>3618969.05</v>
      </c>
      <c r="D64" s="41"/>
      <c r="E64" s="42"/>
      <c r="F64" s="41"/>
      <c r="G64" s="39"/>
      <c r="H64" s="43"/>
      <c r="I64" s="43"/>
      <c r="J64" s="46"/>
      <c r="K64" s="82"/>
      <c r="L64" s="39"/>
      <c r="M64" s="40"/>
      <c r="N64" s="86">
        <v>1</v>
      </c>
      <c r="O64" s="57">
        <v>3398093</v>
      </c>
      <c r="P64" s="39"/>
      <c r="Q64" s="39"/>
      <c r="R64" s="41"/>
      <c r="S64" s="41"/>
      <c r="T64" s="41"/>
      <c r="U64" s="41"/>
      <c r="V64" s="44">
        <v>169904.65</v>
      </c>
      <c r="W64" s="58">
        <f t="shared" si="22"/>
        <v>50971.4</v>
      </c>
      <c r="X64" s="42"/>
      <c r="Y64" s="42"/>
      <c r="Z64" s="45"/>
      <c r="AA64" s="42"/>
      <c r="AB64" s="45">
        <f t="shared" ref="AB64:AB188" si="24">C64-Z64</f>
        <v>3618969.05</v>
      </c>
      <c r="AC64" s="46"/>
      <c r="AD64" s="46">
        <v>2026</v>
      </c>
      <c r="AE64" s="46">
        <v>2027</v>
      </c>
      <c r="AF64" s="4"/>
      <c r="AG64" s="16"/>
    </row>
    <row r="65" spans="1:33" s="5" customFormat="1" ht="24" customHeight="1">
      <c r="A65" s="46">
        <f t="shared" si="23"/>
        <v>45</v>
      </c>
      <c r="B65" s="149" t="s">
        <v>221</v>
      </c>
      <c r="C65" s="48">
        <f t="shared" si="21"/>
        <v>7699915.9199999999</v>
      </c>
      <c r="D65" s="41"/>
      <c r="E65" s="42"/>
      <c r="F65" s="41"/>
      <c r="G65" s="39"/>
      <c r="H65" s="43"/>
      <c r="I65" s="43"/>
      <c r="J65" s="46"/>
      <c r="K65" s="82"/>
      <c r="L65" s="39"/>
      <c r="M65" s="40"/>
      <c r="N65" s="86">
        <v>2</v>
      </c>
      <c r="O65" s="57">
        <f>3614984*N65</f>
        <v>7229968</v>
      </c>
      <c r="P65" s="39"/>
      <c r="Q65" s="39"/>
      <c r="R65" s="41"/>
      <c r="S65" s="41"/>
      <c r="T65" s="41"/>
      <c r="U65" s="41"/>
      <c r="V65" s="44">
        <v>361498.4</v>
      </c>
      <c r="W65" s="58">
        <f t="shared" si="22"/>
        <v>108449.52</v>
      </c>
      <c r="X65" s="42"/>
      <c r="Y65" s="42"/>
      <c r="Z65" s="45"/>
      <c r="AA65" s="42"/>
      <c r="AB65" s="45">
        <f t="shared" si="24"/>
        <v>7699915.9199999999</v>
      </c>
      <c r="AC65" s="46"/>
      <c r="AD65" s="46">
        <v>2026</v>
      </c>
      <c r="AE65" s="46">
        <v>2027</v>
      </c>
      <c r="AF65" s="4"/>
      <c r="AG65" s="16"/>
    </row>
    <row r="66" spans="1:33" s="5" customFormat="1" ht="24" customHeight="1">
      <c r="A66" s="46">
        <f t="shared" si="23"/>
        <v>46</v>
      </c>
      <c r="B66" s="149" t="s">
        <v>222</v>
      </c>
      <c r="C66" s="48">
        <f t="shared" si="21"/>
        <v>3618969.05</v>
      </c>
      <c r="D66" s="41"/>
      <c r="E66" s="42"/>
      <c r="F66" s="41"/>
      <c r="G66" s="39"/>
      <c r="H66" s="43"/>
      <c r="I66" s="43"/>
      <c r="J66" s="46"/>
      <c r="K66" s="82"/>
      <c r="L66" s="39"/>
      <c r="M66" s="40"/>
      <c r="N66" s="86">
        <v>1</v>
      </c>
      <c r="O66" s="57">
        <v>3398093</v>
      </c>
      <c r="P66" s="39"/>
      <c r="Q66" s="39"/>
      <c r="R66" s="41"/>
      <c r="S66" s="41"/>
      <c r="T66" s="41"/>
      <c r="U66" s="41"/>
      <c r="V66" s="44">
        <v>169904.65</v>
      </c>
      <c r="W66" s="58">
        <f t="shared" si="22"/>
        <v>50971.4</v>
      </c>
      <c r="X66" s="42"/>
      <c r="Y66" s="42"/>
      <c r="Z66" s="45"/>
      <c r="AA66" s="42"/>
      <c r="AB66" s="45">
        <f t="shared" si="24"/>
        <v>3618969.05</v>
      </c>
      <c r="AC66" s="46"/>
      <c r="AD66" s="46">
        <v>2026</v>
      </c>
      <c r="AE66" s="46">
        <v>2027</v>
      </c>
      <c r="AF66" s="4"/>
      <c r="AG66" s="16"/>
    </row>
    <row r="67" spans="1:33" s="5" customFormat="1" ht="24" customHeight="1">
      <c r="A67" s="46">
        <f t="shared" si="23"/>
        <v>47</v>
      </c>
      <c r="B67" s="149" t="s">
        <v>223</v>
      </c>
      <c r="C67" s="48">
        <f t="shared" si="21"/>
        <v>11824052.630000001</v>
      </c>
      <c r="D67" s="114"/>
      <c r="E67" s="115"/>
      <c r="F67" s="114"/>
      <c r="G67" s="116"/>
      <c r="H67" s="114"/>
      <c r="I67" s="114"/>
      <c r="J67" s="115"/>
      <c r="K67" s="114"/>
      <c r="L67" s="116"/>
      <c r="M67" s="116"/>
      <c r="N67" s="117"/>
      <c r="O67" s="116"/>
      <c r="P67" s="114">
        <v>11102396.84</v>
      </c>
      <c r="Q67" s="114"/>
      <c r="R67" s="114"/>
      <c r="S67" s="114"/>
      <c r="T67" s="114"/>
      <c r="U67" s="114"/>
      <c r="V67" s="75">
        <v>555119.84</v>
      </c>
      <c r="W67" s="58">
        <f t="shared" si="22"/>
        <v>166535.95000000001</v>
      </c>
      <c r="X67" s="114"/>
      <c r="Y67" s="118"/>
      <c r="Z67" s="114"/>
      <c r="AA67" s="119"/>
      <c r="AB67" s="45">
        <f t="shared" si="24"/>
        <v>11824052.630000001</v>
      </c>
      <c r="AC67" s="46"/>
      <c r="AD67" s="46">
        <v>2026</v>
      </c>
      <c r="AE67" s="46">
        <v>2026</v>
      </c>
      <c r="AF67" s="4"/>
      <c r="AG67" s="16"/>
    </row>
    <row r="68" spans="1:33" s="5" customFormat="1" ht="24" customHeight="1">
      <c r="A68" s="46">
        <f t="shared" si="23"/>
        <v>48</v>
      </c>
      <c r="B68" s="149" t="s">
        <v>60</v>
      </c>
      <c r="C68" s="48">
        <f t="shared" si="21"/>
        <v>33536873.539999999</v>
      </c>
      <c r="D68" s="41"/>
      <c r="E68" s="42"/>
      <c r="F68" s="42"/>
      <c r="G68" s="39"/>
      <c r="H68" s="43"/>
      <c r="I68" s="43"/>
      <c r="J68" s="73">
        <v>1</v>
      </c>
      <c r="K68" s="95">
        <v>2771340</v>
      </c>
      <c r="L68" s="39"/>
      <c r="M68" s="40"/>
      <c r="N68" s="40"/>
      <c r="O68" s="40"/>
      <c r="P68" s="40"/>
      <c r="Q68" s="39">
        <v>2876923.08</v>
      </c>
      <c r="R68" s="41">
        <v>19527659.640000001</v>
      </c>
      <c r="S68" s="41">
        <v>6314099.3799999999</v>
      </c>
      <c r="T68" s="41"/>
      <c r="U68" s="41"/>
      <c r="V68" s="44">
        <v>1574501.11</v>
      </c>
      <c r="W68" s="58">
        <f t="shared" si="22"/>
        <v>472350.33</v>
      </c>
      <c r="X68" s="42"/>
      <c r="Y68" s="42"/>
      <c r="Z68" s="42"/>
      <c r="AA68" s="42"/>
      <c r="AB68" s="45">
        <f t="shared" si="24"/>
        <v>33536873.539999999</v>
      </c>
      <c r="AC68" s="46"/>
      <c r="AD68" s="46">
        <v>2026</v>
      </c>
      <c r="AE68" s="46">
        <v>2026</v>
      </c>
      <c r="AF68" s="4"/>
      <c r="AG68" s="16"/>
    </row>
    <row r="69" spans="1:33" s="5" customFormat="1" ht="24" customHeight="1">
      <c r="A69" s="46">
        <f t="shared" si="23"/>
        <v>49</v>
      </c>
      <c r="B69" s="149" t="s">
        <v>224</v>
      </c>
      <c r="C69" s="48">
        <f t="shared" si="21"/>
        <v>7584152.4100000001</v>
      </c>
      <c r="D69" s="114"/>
      <c r="E69" s="115"/>
      <c r="F69" s="114"/>
      <c r="G69" s="116"/>
      <c r="H69" s="114"/>
      <c r="I69" s="114"/>
      <c r="J69" s="115"/>
      <c r="K69" s="114"/>
      <c r="L69" s="116"/>
      <c r="M69" s="116"/>
      <c r="N69" s="117"/>
      <c r="O69" s="116"/>
      <c r="P69" s="114">
        <v>7121269.8700000001</v>
      </c>
      <c r="Q69" s="114"/>
      <c r="R69" s="114"/>
      <c r="S69" s="114"/>
      <c r="T69" s="114"/>
      <c r="U69" s="114"/>
      <c r="V69" s="75">
        <v>356063.49</v>
      </c>
      <c r="W69" s="58">
        <f t="shared" si="22"/>
        <v>106819.05</v>
      </c>
      <c r="X69" s="114"/>
      <c r="Y69" s="118"/>
      <c r="Z69" s="114"/>
      <c r="AA69" s="119"/>
      <c r="AB69" s="45">
        <f t="shared" si="24"/>
        <v>7584152.4100000001</v>
      </c>
      <c r="AC69" s="46"/>
      <c r="AD69" s="46">
        <v>2026</v>
      </c>
      <c r="AE69" s="46">
        <v>2026</v>
      </c>
      <c r="AF69" s="4"/>
      <c r="AG69" s="16"/>
    </row>
    <row r="70" spans="1:33" s="5" customFormat="1" ht="24" customHeight="1">
      <c r="A70" s="46">
        <f t="shared" si="23"/>
        <v>50</v>
      </c>
      <c r="B70" s="150" t="s">
        <v>165</v>
      </c>
      <c r="C70" s="48">
        <f t="shared" si="21"/>
        <v>7943386.9699999997</v>
      </c>
      <c r="D70" s="41"/>
      <c r="E70" s="42"/>
      <c r="F70" s="42"/>
      <c r="G70" s="39"/>
      <c r="H70" s="43"/>
      <c r="I70" s="43"/>
      <c r="J70" s="46"/>
      <c r="K70" s="38"/>
      <c r="L70" s="39"/>
      <c r="M70" s="40"/>
      <c r="N70" s="40"/>
      <c r="O70" s="40"/>
      <c r="P70" s="57">
        <v>7458579.3099999996</v>
      </c>
      <c r="Q70" s="39"/>
      <c r="R70" s="41"/>
      <c r="S70" s="41"/>
      <c r="T70" s="41"/>
      <c r="U70" s="41"/>
      <c r="V70" s="44">
        <v>372928.97</v>
      </c>
      <c r="W70" s="58">
        <f t="shared" si="22"/>
        <v>111878.69</v>
      </c>
      <c r="X70" s="42"/>
      <c r="Y70" s="42"/>
      <c r="Z70" s="41"/>
      <c r="AA70" s="42"/>
      <c r="AB70" s="45">
        <f t="shared" si="24"/>
        <v>7943386.9699999997</v>
      </c>
      <c r="AC70" s="46"/>
      <c r="AD70" s="46">
        <v>2026</v>
      </c>
      <c r="AE70" s="46">
        <v>2026</v>
      </c>
      <c r="AF70" s="4"/>
      <c r="AG70" s="16"/>
    </row>
    <row r="71" spans="1:33" s="5" customFormat="1" ht="24" customHeight="1">
      <c r="A71" s="46">
        <f t="shared" si="23"/>
        <v>51</v>
      </c>
      <c r="B71" s="150" t="s">
        <v>225</v>
      </c>
      <c r="C71" s="48">
        <f t="shared" si="21"/>
        <v>7699915.9199999999</v>
      </c>
      <c r="D71" s="41"/>
      <c r="E71" s="42"/>
      <c r="F71" s="41"/>
      <c r="G71" s="39"/>
      <c r="H71" s="43"/>
      <c r="I71" s="43"/>
      <c r="J71" s="46"/>
      <c r="K71" s="82"/>
      <c r="L71" s="39"/>
      <c r="M71" s="40"/>
      <c r="N71" s="86">
        <v>2</v>
      </c>
      <c r="O71" s="57">
        <f>3614984*N71</f>
        <v>7229968</v>
      </c>
      <c r="P71" s="39"/>
      <c r="Q71" s="39"/>
      <c r="R71" s="41"/>
      <c r="S71" s="41"/>
      <c r="T71" s="41"/>
      <c r="U71" s="41"/>
      <c r="V71" s="44">
        <v>361498.4</v>
      </c>
      <c r="W71" s="58">
        <f t="shared" si="22"/>
        <v>108449.52</v>
      </c>
      <c r="X71" s="42"/>
      <c r="Y71" s="42"/>
      <c r="Z71" s="45"/>
      <c r="AA71" s="42"/>
      <c r="AB71" s="45">
        <f t="shared" si="24"/>
        <v>7699915.9199999999</v>
      </c>
      <c r="AC71" s="46"/>
      <c r="AD71" s="46">
        <v>2026</v>
      </c>
      <c r="AE71" s="46">
        <v>2027</v>
      </c>
      <c r="AF71" s="4"/>
      <c r="AG71" s="16"/>
    </row>
    <row r="72" spans="1:33" s="5" customFormat="1" ht="24" customHeight="1">
      <c r="A72" s="46">
        <f t="shared" si="23"/>
        <v>52</v>
      </c>
      <c r="B72" s="150" t="s">
        <v>226</v>
      </c>
      <c r="C72" s="48">
        <f t="shared" si="21"/>
        <v>7699915.9199999999</v>
      </c>
      <c r="D72" s="41"/>
      <c r="E72" s="42"/>
      <c r="F72" s="41"/>
      <c r="G72" s="39"/>
      <c r="H72" s="43"/>
      <c r="I72" s="43"/>
      <c r="J72" s="46"/>
      <c r="K72" s="82"/>
      <c r="L72" s="39"/>
      <c r="M72" s="40"/>
      <c r="N72" s="86">
        <v>2</v>
      </c>
      <c r="O72" s="57">
        <f>3614984*N72</f>
        <v>7229968</v>
      </c>
      <c r="P72" s="39"/>
      <c r="Q72" s="39"/>
      <c r="R72" s="41"/>
      <c r="S72" s="41"/>
      <c r="T72" s="41"/>
      <c r="U72" s="41"/>
      <c r="V72" s="44">
        <v>361498.4</v>
      </c>
      <c r="W72" s="58">
        <f t="shared" si="22"/>
        <v>108449.52</v>
      </c>
      <c r="X72" s="42"/>
      <c r="Y72" s="42"/>
      <c r="Z72" s="45"/>
      <c r="AA72" s="42"/>
      <c r="AB72" s="45">
        <f t="shared" si="24"/>
        <v>7699915.9199999999</v>
      </c>
      <c r="AC72" s="46"/>
      <c r="AD72" s="46">
        <v>2026</v>
      </c>
      <c r="AE72" s="46">
        <v>2027</v>
      </c>
      <c r="AF72" s="4"/>
      <c r="AG72" s="16"/>
    </row>
    <row r="73" spans="1:33" s="5" customFormat="1" ht="24" customHeight="1">
      <c r="A73" s="46">
        <f t="shared" si="23"/>
        <v>53</v>
      </c>
      <c r="B73" s="79" t="s">
        <v>227</v>
      </c>
      <c r="C73" s="48">
        <f t="shared" si="21"/>
        <v>3618969.05</v>
      </c>
      <c r="D73" s="41"/>
      <c r="E73" s="42"/>
      <c r="F73" s="41"/>
      <c r="G73" s="39"/>
      <c r="H73" s="43"/>
      <c r="I73" s="43"/>
      <c r="J73" s="46"/>
      <c r="K73" s="82"/>
      <c r="L73" s="39"/>
      <c r="M73" s="40"/>
      <c r="N73" s="86">
        <v>1</v>
      </c>
      <c r="O73" s="57">
        <v>3398093</v>
      </c>
      <c r="P73" s="39"/>
      <c r="Q73" s="39"/>
      <c r="R73" s="41"/>
      <c r="S73" s="41"/>
      <c r="T73" s="41"/>
      <c r="U73" s="41"/>
      <c r="V73" s="44">
        <v>169904.65</v>
      </c>
      <c r="W73" s="58">
        <f t="shared" si="22"/>
        <v>50971.4</v>
      </c>
      <c r="X73" s="42"/>
      <c r="Y73" s="42"/>
      <c r="Z73" s="45"/>
      <c r="AA73" s="42"/>
      <c r="AB73" s="45">
        <f t="shared" si="24"/>
        <v>3618969.05</v>
      </c>
      <c r="AC73" s="46"/>
      <c r="AD73" s="46">
        <v>2026</v>
      </c>
      <c r="AE73" s="46">
        <v>2027</v>
      </c>
      <c r="AF73" s="4"/>
      <c r="AG73" s="16"/>
    </row>
    <row r="74" spans="1:33" s="5" customFormat="1" ht="24" customHeight="1">
      <c r="A74" s="46">
        <f t="shared" si="23"/>
        <v>54</v>
      </c>
      <c r="B74" s="150" t="s">
        <v>228</v>
      </c>
      <c r="C74" s="48">
        <f t="shared" si="21"/>
        <v>7699915.9199999999</v>
      </c>
      <c r="D74" s="41"/>
      <c r="E74" s="42"/>
      <c r="F74" s="41"/>
      <c r="G74" s="39"/>
      <c r="H74" s="43"/>
      <c r="I74" s="43"/>
      <c r="J74" s="46"/>
      <c r="K74" s="82"/>
      <c r="L74" s="39"/>
      <c r="M74" s="40"/>
      <c r="N74" s="86">
        <v>2</v>
      </c>
      <c r="O74" s="57">
        <f>3614984*N74</f>
        <v>7229968</v>
      </c>
      <c r="P74" s="39"/>
      <c r="Q74" s="39"/>
      <c r="R74" s="41"/>
      <c r="S74" s="41"/>
      <c r="T74" s="41"/>
      <c r="U74" s="41"/>
      <c r="V74" s="44">
        <v>361498.4</v>
      </c>
      <c r="W74" s="58">
        <f t="shared" si="22"/>
        <v>108449.52</v>
      </c>
      <c r="X74" s="42"/>
      <c r="Y74" s="42"/>
      <c r="Z74" s="45"/>
      <c r="AA74" s="42"/>
      <c r="AB74" s="45">
        <f t="shared" si="24"/>
        <v>7699915.9199999999</v>
      </c>
      <c r="AC74" s="46"/>
      <c r="AD74" s="46">
        <v>2026</v>
      </c>
      <c r="AE74" s="46">
        <v>2027</v>
      </c>
      <c r="AF74" s="4"/>
      <c r="AG74" s="16"/>
    </row>
    <row r="75" spans="1:33" s="5" customFormat="1" ht="24" customHeight="1">
      <c r="A75" s="46">
        <f t="shared" si="23"/>
        <v>55</v>
      </c>
      <c r="B75" s="150" t="s">
        <v>229</v>
      </c>
      <c r="C75" s="48">
        <f t="shared" si="21"/>
        <v>42094923.259999998</v>
      </c>
      <c r="D75" s="48">
        <v>4602177.38</v>
      </c>
      <c r="E75" s="85">
        <v>1</v>
      </c>
      <c r="F75" s="50">
        <v>1612809</v>
      </c>
      <c r="G75" s="39">
        <v>3164733.01</v>
      </c>
      <c r="H75" s="43">
        <v>4542170.93</v>
      </c>
      <c r="I75" s="43">
        <v>17387524.899999999</v>
      </c>
      <c r="J75" s="73">
        <v>1</v>
      </c>
      <c r="K75" s="95">
        <v>2771340</v>
      </c>
      <c r="L75" s="39">
        <v>5310384.42</v>
      </c>
      <c r="M75" s="40"/>
      <c r="N75" s="40"/>
      <c r="O75" s="40"/>
      <c r="P75" s="40"/>
      <c r="Q75" s="39"/>
      <c r="R75" s="41"/>
      <c r="S75" s="41"/>
      <c r="T75" s="41"/>
      <c r="U75" s="41"/>
      <c r="V75" s="44">
        <f>1888916.53+224000</f>
        <v>2112916.5299999998</v>
      </c>
      <c r="W75" s="58">
        <f t="shared" si="22"/>
        <v>590867.09</v>
      </c>
      <c r="X75" s="42"/>
      <c r="Y75" s="42"/>
      <c r="Z75" s="42"/>
      <c r="AA75" s="42"/>
      <c r="AB75" s="45">
        <f t="shared" si="24"/>
        <v>42094923.259999998</v>
      </c>
      <c r="AC75" s="46"/>
      <c r="AD75" s="46">
        <v>2026</v>
      </c>
      <c r="AE75" s="46">
        <v>2026</v>
      </c>
      <c r="AF75" s="4"/>
      <c r="AG75" s="16"/>
    </row>
    <row r="76" spans="1:33" s="5" customFormat="1" ht="24" customHeight="1">
      <c r="A76" s="46">
        <f t="shared" si="23"/>
        <v>56</v>
      </c>
      <c r="B76" s="150" t="s">
        <v>75</v>
      </c>
      <c r="C76" s="48">
        <f t="shared" si="21"/>
        <v>5434110.3200000003</v>
      </c>
      <c r="D76" s="41"/>
      <c r="E76" s="42"/>
      <c r="F76" s="42"/>
      <c r="G76" s="39"/>
      <c r="H76" s="43"/>
      <c r="I76" s="43"/>
      <c r="J76" s="73">
        <v>1</v>
      </c>
      <c r="K76" s="95">
        <v>2771340</v>
      </c>
      <c r="L76" s="39"/>
      <c r="M76" s="57">
        <v>2331111</v>
      </c>
      <c r="N76" s="40"/>
      <c r="O76" s="40"/>
      <c r="P76" s="40"/>
      <c r="Q76" s="39"/>
      <c r="R76" s="41"/>
      <c r="S76" s="41"/>
      <c r="T76" s="41"/>
      <c r="U76" s="41"/>
      <c r="V76" s="44">
        <v>255122.55</v>
      </c>
      <c r="W76" s="58">
        <f t="shared" si="22"/>
        <v>76536.77</v>
      </c>
      <c r="X76" s="42"/>
      <c r="Y76" s="42"/>
      <c r="Z76" s="42"/>
      <c r="AA76" s="42"/>
      <c r="AB76" s="45">
        <f t="shared" si="24"/>
        <v>5434110.3200000003</v>
      </c>
      <c r="AC76" s="46"/>
      <c r="AD76" s="46">
        <v>2026</v>
      </c>
      <c r="AE76" s="46">
        <v>2026</v>
      </c>
      <c r="AF76" s="4"/>
      <c r="AG76" s="16"/>
    </row>
    <row r="77" spans="1:33" s="5" customFormat="1" ht="24" customHeight="1">
      <c r="A77" s="46">
        <f t="shared" si="23"/>
        <v>57</v>
      </c>
      <c r="B77" s="150" t="s">
        <v>230</v>
      </c>
      <c r="C77" s="48">
        <f t="shared" si="21"/>
        <v>15505311.74</v>
      </c>
      <c r="D77" s="41"/>
      <c r="E77" s="42"/>
      <c r="F77" s="42"/>
      <c r="G77" s="39"/>
      <c r="H77" s="43"/>
      <c r="I77" s="43"/>
      <c r="J77" s="46"/>
      <c r="K77" s="38"/>
      <c r="L77" s="39"/>
      <c r="M77" s="40"/>
      <c r="N77" s="40"/>
      <c r="O77" s="40"/>
      <c r="P77" s="57">
        <v>14558978.16</v>
      </c>
      <c r="Q77" s="39"/>
      <c r="R77" s="41"/>
      <c r="S77" s="41"/>
      <c r="T77" s="41"/>
      <c r="U77" s="41"/>
      <c r="V77" s="44">
        <v>727948.91</v>
      </c>
      <c r="W77" s="58">
        <f t="shared" si="22"/>
        <v>218384.67</v>
      </c>
      <c r="X77" s="42"/>
      <c r="Y77" s="42"/>
      <c r="Z77" s="41"/>
      <c r="AA77" s="42"/>
      <c r="AB77" s="45">
        <f t="shared" si="24"/>
        <v>15505311.74</v>
      </c>
      <c r="AC77" s="46"/>
      <c r="AD77" s="46">
        <v>2026</v>
      </c>
      <c r="AE77" s="46">
        <v>2026</v>
      </c>
      <c r="AF77" s="4"/>
      <c r="AG77" s="16"/>
    </row>
    <row r="78" spans="1:33" s="5" customFormat="1" ht="24" customHeight="1">
      <c r="A78" s="46">
        <f t="shared" si="23"/>
        <v>58</v>
      </c>
      <c r="B78" s="150" t="s">
        <v>231</v>
      </c>
      <c r="C78" s="48">
        <f t="shared" si="21"/>
        <v>3849957.96</v>
      </c>
      <c r="D78" s="41"/>
      <c r="E78" s="42"/>
      <c r="F78" s="41"/>
      <c r="G78" s="39"/>
      <c r="H78" s="43"/>
      <c r="I78" s="43"/>
      <c r="J78" s="46"/>
      <c r="K78" s="82"/>
      <c r="L78" s="39"/>
      <c r="M78" s="40"/>
      <c r="N78" s="86">
        <v>1</v>
      </c>
      <c r="O78" s="57">
        <v>3614984</v>
      </c>
      <c r="P78" s="39"/>
      <c r="Q78" s="39"/>
      <c r="R78" s="41"/>
      <c r="S78" s="41"/>
      <c r="T78" s="41"/>
      <c r="U78" s="41"/>
      <c r="V78" s="44">
        <v>180749.2</v>
      </c>
      <c r="W78" s="58">
        <f t="shared" si="22"/>
        <v>54224.76</v>
      </c>
      <c r="X78" s="42"/>
      <c r="Y78" s="42"/>
      <c r="Z78" s="45"/>
      <c r="AA78" s="42"/>
      <c r="AB78" s="45">
        <f t="shared" si="24"/>
        <v>3849957.96</v>
      </c>
      <c r="AC78" s="46"/>
      <c r="AD78" s="46">
        <v>2026</v>
      </c>
      <c r="AE78" s="46">
        <v>2027</v>
      </c>
      <c r="AF78" s="4"/>
      <c r="AG78" s="16"/>
    </row>
    <row r="79" spans="1:33" s="5" customFormat="1" ht="24" customHeight="1">
      <c r="A79" s="46">
        <f t="shared" si="23"/>
        <v>59</v>
      </c>
      <c r="B79" s="150" t="s">
        <v>232</v>
      </c>
      <c r="C79" s="48">
        <f t="shared" si="21"/>
        <v>7699915.9199999999</v>
      </c>
      <c r="D79" s="41"/>
      <c r="E79" s="42"/>
      <c r="F79" s="41"/>
      <c r="G79" s="39"/>
      <c r="H79" s="43"/>
      <c r="I79" s="43"/>
      <c r="J79" s="46"/>
      <c r="K79" s="82"/>
      <c r="L79" s="39"/>
      <c r="M79" s="40"/>
      <c r="N79" s="86">
        <v>2</v>
      </c>
      <c r="O79" s="57">
        <f t="shared" ref="O79:O85" si="25">3614984*N79</f>
        <v>7229968</v>
      </c>
      <c r="P79" s="39"/>
      <c r="Q79" s="39"/>
      <c r="R79" s="41"/>
      <c r="S79" s="41"/>
      <c r="T79" s="41"/>
      <c r="U79" s="41"/>
      <c r="V79" s="44">
        <v>361498.4</v>
      </c>
      <c r="W79" s="58">
        <f t="shared" si="22"/>
        <v>108449.52</v>
      </c>
      <c r="X79" s="42"/>
      <c r="Y79" s="42"/>
      <c r="Z79" s="45"/>
      <c r="AA79" s="42"/>
      <c r="AB79" s="45">
        <f t="shared" si="24"/>
        <v>7699915.9199999999</v>
      </c>
      <c r="AC79" s="46"/>
      <c r="AD79" s="46">
        <v>2026</v>
      </c>
      <c r="AE79" s="46">
        <v>2027</v>
      </c>
      <c r="AF79" s="4"/>
      <c r="AG79" s="16"/>
    </row>
    <row r="80" spans="1:33" s="5" customFormat="1" ht="24" customHeight="1">
      <c r="A80" s="46">
        <f t="shared" si="23"/>
        <v>60</v>
      </c>
      <c r="B80" s="150" t="s">
        <v>233</v>
      </c>
      <c r="C80" s="48">
        <f t="shared" si="21"/>
        <v>7699915.9199999999</v>
      </c>
      <c r="D80" s="41"/>
      <c r="E80" s="42"/>
      <c r="F80" s="41"/>
      <c r="G80" s="39"/>
      <c r="H80" s="43"/>
      <c r="I80" s="43"/>
      <c r="J80" s="46"/>
      <c r="K80" s="82"/>
      <c r="L80" s="39"/>
      <c r="M80" s="40"/>
      <c r="N80" s="86">
        <v>2</v>
      </c>
      <c r="O80" s="57">
        <f t="shared" si="25"/>
        <v>7229968</v>
      </c>
      <c r="P80" s="39"/>
      <c r="Q80" s="39"/>
      <c r="R80" s="41"/>
      <c r="S80" s="41"/>
      <c r="T80" s="41"/>
      <c r="U80" s="41"/>
      <c r="V80" s="44">
        <v>361498.4</v>
      </c>
      <c r="W80" s="58">
        <f t="shared" si="22"/>
        <v>108449.52</v>
      </c>
      <c r="X80" s="42"/>
      <c r="Y80" s="42"/>
      <c r="Z80" s="45"/>
      <c r="AA80" s="42"/>
      <c r="AB80" s="45">
        <f t="shared" si="24"/>
        <v>7699915.9199999999</v>
      </c>
      <c r="AC80" s="46"/>
      <c r="AD80" s="46">
        <v>2026</v>
      </c>
      <c r="AE80" s="46">
        <v>2027</v>
      </c>
      <c r="AF80" s="4"/>
      <c r="AG80" s="16"/>
    </row>
    <row r="81" spans="1:33" s="5" customFormat="1" ht="24" customHeight="1">
      <c r="A81" s="46">
        <f t="shared" si="23"/>
        <v>61</v>
      </c>
      <c r="B81" s="150" t="s">
        <v>234</v>
      </c>
      <c r="C81" s="48">
        <f t="shared" si="21"/>
        <v>7699915.9199999999</v>
      </c>
      <c r="D81" s="41"/>
      <c r="E81" s="42"/>
      <c r="F81" s="41"/>
      <c r="G81" s="39"/>
      <c r="H81" s="43"/>
      <c r="I81" s="43"/>
      <c r="J81" s="46"/>
      <c r="K81" s="82"/>
      <c r="L81" s="39"/>
      <c r="M81" s="40"/>
      <c r="N81" s="86">
        <v>2</v>
      </c>
      <c r="O81" s="57">
        <f t="shared" si="25"/>
        <v>7229968</v>
      </c>
      <c r="P81" s="39"/>
      <c r="Q81" s="39"/>
      <c r="R81" s="41"/>
      <c r="S81" s="41"/>
      <c r="T81" s="41"/>
      <c r="U81" s="41"/>
      <c r="V81" s="44">
        <v>361498.4</v>
      </c>
      <c r="W81" s="58">
        <f t="shared" si="22"/>
        <v>108449.52</v>
      </c>
      <c r="X81" s="42"/>
      <c r="Y81" s="42"/>
      <c r="Z81" s="45"/>
      <c r="AA81" s="42"/>
      <c r="AB81" s="45">
        <f t="shared" si="24"/>
        <v>7699915.9199999999</v>
      </c>
      <c r="AC81" s="46"/>
      <c r="AD81" s="46">
        <v>2026</v>
      </c>
      <c r="AE81" s="46">
        <v>2027</v>
      </c>
      <c r="AF81" s="4"/>
      <c r="AG81" s="16"/>
    </row>
    <row r="82" spans="1:33" s="5" customFormat="1" ht="24" customHeight="1">
      <c r="A82" s="46">
        <f t="shared" si="23"/>
        <v>62</v>
      </c>
      <c r="B82" s="150" t="s">
        <v>235</v>
      </c>
      <c r="C82" s="48">
        <f t="shared" si="21"/>
        <v>3849957.96</v>
      </c>
      <c r="D82" s="41"/>
      <c r="E82" s="42"/>
      <c r="F82" s="41"/>
      <c r="G82" s="39"/>
      <c r="H82" s="43"/>
      <c r="I82" s="43"/>
      <c r="J82" s="46"/>
      <c r="K82" s="82"/>
      <c r="L82" s="39"/>
      <c r="M82" s="40"/>
      <c r="N82" s="86">
        <v>1</v>
      </c>
      <c r="O82" s="57">
        <f t="shared" si="25"/>
        <v>3614984</v>
      </c>
      <c r="P82" s="39"/>
      <c r="Q82" s="39"/>
      <c r="R82" s="41"/>
      <c r="S82" s="41"/>
      <c r="T82" s="41"/>
      <c r="U82" s="41"/>
      <c r="V82" s="44">
        <v>180749.2</v>
      </c>
      <c r="W82" s="58">
        <v>54224.76</v>
      </c>
      <c r="X82" s="42"/>
      <c r="Y82" s="42"/>
      <c r="Z82" s="45">
        <f>C82</f>
        <v>3849957.96</v>
      </c>
      <c r="AA82" s="42"/>
      <c r="AB82" s="45"/>
      <c r="AC82" s="46"/>
      <c r="AD82" s="46">
        <v>2026</v>
      </c>
      <c r="AE82" s="46">
        <v>2026</v>
      </c>
      <c r="AF82" s="4"/>
      <c r="AG82" s="16"/>
    </row>
    <row r="83" spans="1:33" s="5" customFormat="1" ht="24" customHeight="1">
      <c r="A83" s="46">
        <f t="shared" si="23"/>
        <v>63</v>
      </c>
      <c r="B83" s="150" t="s">
        <v>236</v>
      </c>
      <c r="C83" s="48">
        <f t="shared" si="21"/>
        <v>3849957.96</v>
      </c>
      <c r="D83" s="41"/>
      <c r="E83" s="42"/>
      <c r="F83" s="41"/>
      <c r="G83" s="39"/>
      <c r="H83" s="43"/>
      <c r="I83" s="43"/>
      <c r="J83" s="46"/>
      <c r="K83" s="82"/>
      <c r="L83" s="39"/>
      <c r="M83" s="40"/>
      <c r="N83" s="86">
        <v>1</v>
      </c>
      <c r="O83" s="57">
        <f t="shared" si="25"/>
        <v>3614984</v>
      </c>
      <c r="P83" s="39"/>
      <c r="Q83" s="39"/>
      <c r="R83" s="41"/>
      <c r="S83" s="41"/>
      <c r="T83" s="41"/>
      <c r="U83" s="41"/>
      <c r="V83" s="44">
        <v>180749.2</v>
      </c>
      <c r="W83" s="58">
        <v>54224.76</v>
      </c>
      <c r="X83" s="42"/>
      <c r="Y83" s="42"/>
      <c r="Z83" s="45">
        <f>C83</f>
        <v>3849957.96</v>
      </c>
      <c r="AA83" s="42"/>
      <c r="AB83" s="45"/>
      <c r="AC83" s="46"/>
      <c r="AD83" s="46">
        <v>2026</v>
      </c>
      <c r="AE83" s="46">
        <v>2026</v>
      </c>
      <c r="AF83" s="4"/>
      <c r="AG83" s="16"/>
    </row>
    <row r="84" spans="1:33" s="5" customFormat="1" ht="24" customHeight="1">
      <c r="A84" s="46">
        <f t="shared" si="23"/>
        <v>64</v>
      </c>
      <c r="B84" s="150" t="s">
        <v>237</v>
      </c>
      <c r="C84" s="48">
        <f t="shared" si="21"/>
        <v>7699915.9199999999</v>
      </c>
      <c r="D84" s="41"/>
      <c r="E84" s="42"/>
      <c r="F84" s="41"/>
      <c r="G84" s="39"/>
      <c r="H84" s="43"/>
      <c r="I84" s="43"/>
      <c r="J84" s="46"/>
      <c r="K84" s="82"/>
      <c r="L84" s="39"/>
      <c r="M84" s="40"/>
      <c r="N84" s="86">
        <v>2</v>
      </c>
      <c r="O84" s="57">
        <f t="shared" si="25"/>
        <v>7229968</v>
      </c>
      <c r="P84" s="39"/>
      <c r="Q84" s="39"/>
      <c r="R84" s="41"/>
      <c r="S84" s="41"/>
      <c r="T84" s="41"/>
      <c r="U84" s="41"/>
      <c r="V84" s="44">
        <v>361498.4</v>
      </c>
      <c r="W84" s="58">
        <f t="shared" ref="W84:W86" si="26">ROUND((D84+F84+G84+H84+I84+K84+L84+M84+O84+P84+Q84+R84+S84)*1.5%,2)</f>
        <v>108449.52</v>
      </c>
      <c r="X84" s="42"/>
      <c r="Y84" s="42"/>
      <c r="Z84" s="45"/>
      <c r="AA84" s="42"/>
      <c r="AB84" s="45">
        <f t="shared" si="24"/>
        <v>7699915.9199999999</v>
      </c>
      <c r="AC84" s="46"/>
      <c r="AD84" s="46">
        <v>2026</v>
      </c>
      <c r="AE84" s="46">
        <v>2027</v>
      </c>
      <c r="AF84" s="4"/>
      <c r="AG84" s="16"/>
    </row>
    <row r="85" spans="1:33" s="5" customFormat="1" ht="24" customHeight="1">
      <c r="A85" s="46">
        <f t="shared" si="23"/>
        <v>65</v>
      </c>
      <c r="B85" s="150" t="s">
        <v>238</v>
      </c>
      <c r="C85" s="48">
        <f t="shared" si="21"/>
        <v>7699915.9199999999</v>
      </c>
      <c r="D85" s="41"/>
      <c r="E85" s="42"/>
      <c r="F85" s="41"/>
      <c r="G85" s="39"/>
      <c r="H85" s="43"/>
      <c r="I85" s="43"/>
      <c r="J85" s="46"/>
      <c r="K85" s="82"/>
      <c r="L85" s="39"/>
      <c r="M85" s="40"/>
      <c r="N85" s="86">
        <v>2</v>
      </c>
      <c r="O85" s="57">
        <f t="shared" si="25"/>
        <v>7229968</v>
      </c>
      <c r="P85" s="39"/>
      <c r="Q85" s="39"/>
      <c r="R85" s="41"/>
      <c r="S85" s="41"/>
      <c r="T85" s="41"/>
      <c r="U85" s="41"/>
      <c r="V85" s="44">
        <v>361498.4</v>
      </c>
      <c r="W85" s="58">
        <v>108449.52</v>
      </c>
      <c r="X85" s="42"/>
      <c r="Y85" s="42"/>
      <c r="Z85" s="45">
        <f>C85</f>
        <v>7699915.9199999999</v>
      </c>
      <c r="AA85" s="42"/>
      <c r="AB85" s="45"/>
      <c r="AC85" s="46"/>
      <c r="AD85" s="46">
        <v>2026</v>
      </c>
      <c r="AE85" s="46">
        <v>2026</v>
      </c>
      <c r="AF85" s="4"/>
      <c r="AG85" s="16"/>
    </row>
    <row r="86" spans="1:33" s="5" customFormat="1" ht="24" customHeight="1">
      <c r="A86" s="46">
        <f t="shared" si="23"/>
        <v>66</v>
      </c>
      <c r="B86" s="150" t="s">
        <v>239</v>
      </c>
      <c r="C86" s="48">
        <f t="shared" si="21"/>
        <v>3849957.96</v>
      </c>
      <c r="D86" s="41"/>
      <c r="E86" s="42"/>
      <c r="F86" s="41"/>
      <c r="G86" s="39"/>
      <c r="H86" s="43"/>
      <c r="I86" s="43"/>
      <c r="J86" s="46"/>
      <c r="K86" s="82"/>
      <c r="L86" s="39"/>
      <c r="M86" s="40"/>
      <c r="N86" s="86">
        <v>1</v>
      </c>
      <c r="O86" s="57">
        <v>3614984</v>
      </c>
      <c r="P86" s="39"/>
      <c r="Q86" s="39"/>
      <c r="R86" s="41"/>
      <c r="S86" s="41"/>
      <c r="T86" s="41"/>
      <c r="U86" s="41"/>
      <c r="V86" s="44">
        <v>180749.2</v>
      </c>
      <c r="W86" s="58">
        <f t="shared" si="26"/>
        <v>54224.76</v>
      </c>
      <c r="X86" s="42"/>
      <c r="Y86" s="42"/>
      <c r="Z86" s="45"/>
      <c r="AA86" s="42"/>
      <c r="AB86" s="45">
        <f t="shared" si="24"/>
        <v>3849957.96</v>
      </c>
      <c r="AC86" s="46"/>
      <c r="AD86" s="46">
        <v>2026</v>
      </c>
      <c r="AE86" s="46">
        <v>2027</v>
      </c>
      <c r="AF86" s="4"/>
      <c r="AG86" s="16"/>
    </row>
    <row r="87" spans="1:33" s="5" customFormat="1" ht="24" customHeight="1">
      <c r="A87" s="46">
        <f t="shared" si="23"/>
        <v>67</v>
      </c>
      <c r="B87" s="150" t="s">
        <v>240</v>
      </c>
      <c r="C87" s="48">
        <f t="shared" si="21"/>
        <v>3849957.96</v>
      </c>
      <c r="D87" s="41"/>
      <c r="E87" s="42"/>
      <c r="F87" s="41"/>
      <c r="G87" s="39"/>
      <c r="H87" s="43"/>
      <c r="I87" s="43"/>
      <c r="J87" s="46"/>
      <c r="K87" s="82"/>
      <c r="L87" s="39"/>
      <c r="M87" s="40"/>
      <c r="N87" s="86">
        <v>1</v>
      </c>
      <c r="O87" s="57">
        <f t="shared" ref="O87:O99" si="27">3614984*N87</f>
        <v>3614984</v>
      </c>
      <c r="P87" s="39"/>
      <c r="Q87" s="39"/>
      <c r="R87" s="41"/>
      <c r="S87" s="41"/>
      <c r="T87" s="41"/>
      <c r="U87" s="41"/>
      <c r="V87" s="44">
        <v>180749.2</v>
      </c>
      <c r="W87" s="58">
        <v>54224.76</v>
      </c>
      <c r="X87" s="42"/>
      <c r="Y87" s="42"/>
      <c r="Z87" s="45">
        <f>C87</f>
        <v>3849957.96</v>
      </c>
      <c r="AA87" s="42"/>
      <c r="AB87" s="45"/>
      <c r="AC87" s="46"/>
      <c r="AD87" s="46">
        <v>2026</v>
      </c>
      <c r="AE87" s="46">
        <v>2026</v>
      </c>
      <c r="AF87" s="4"/>
      <c r="AG87" s="16"/>
    </row>
    <row r="88" spans="1:33" s="5" customFormat="1" ht="24" customHeight="1">
      <c r="A88" s="46">
        <f t="shared" si="23"/>
        <v>68</v>
      </c>
      <c r="B88" s="150" t="s">
        <v>241</v>
      </c>
      <c r="C88" s="48">
        <f t="shared" si="21"/>
        <v>7699915.9199999999</v>
      </c>
      <c r="D88" s="41"/>
      <c r="E88" s="42"/>
      <c r="F88" s="41"/>
      <c r="G88" s="39"/>
      <c r="H88" s="43"/>
      <c r="I88" s="43"/>
      <c r="J88" s="46"/>
      <c r="K88" s="82"/>
      <c r="L88" s="39"/>
      <c r="M88" s="40"/>
      <c r="N88" s="86">
        <v>2</v>
      </c>
      <c r="O88" s="57">
        <f t="shared" si="27"/>
        <v>7229968</v>
      </c>
      <c r="P88" s="39"/>
      <c r="Q88" s="39"/>
      <c r="R88" s="41"/>
      <c r="S88" s="41"/>
      <c r="T88" s="41"/>
      <c r="U88" s="41"/>
      <c r="V88" s="44">
        <v>361498.4</v>
      </c>
      <c r="W88" s="58">
        <f t="shared" ref="W88:W125" si="28">ROUND((D88+F88+G88+H88+I88+K88+L88+M88+O88+P88+Q88+R88+S88)*1.5%,2)</f>
        <v>108449.52</v>
      </c>
      <c r="X88" s="42"/>
      <c r="Y88" s="42"/>
      <c r="Z88" s="45"/>
      <c r="AA88" s="42"/>
      <c r="AB88" s="45">
        <f t="shared" si="24"/>
        <v>7699915.9199999999</v>
      </c>
      <c r="AC88" s="46"/>
      <c r="AD88" s="46">
        <v>2026</v>
      </c>
      <c r="AE88" s="46">
        <v>2027</v>
      </c>
      <c r="AF88" s="4"/>
      <c r="AG88" s="16"/>
    </row>
    <row r="89" spans="1:33" s="5" customFormat="1" ht="24" customHeight="1">
      <c r="A89" s="46">
        <f t="shared" si="23"/>
        <v>69</v>
      </c>
      <c r="B89" s="150" t="s">
        <v>242</v>
      </c>
      <c r="C89" s="48">
        <f t="shared" si="21"/>
        <v>7699915.9199999999</v>
      </c>
      <c r="D89" s="41"/>
      <c r="E89" s="42"/>
      <c r="F89" s="41"/>
      <c r="G89" s="39"/>
      <c r="H89" s="43"/>
      <c r="I89" s="43"/>
      <c r="J89" s="46"/>
      <c r="K89" s="82"/>
      <c r="L89" s="39"/>
      <c r="M89" s="40"/>
      <c r="N89" s="86">
        <v>2</v>
      </c>
      <c r="O89" s="57">
        <f t="shared" si="27"/>
        <v>7229968</v>
      </c>
      <c r="P89" s="39"/>
      <c r="Q89" s="39"/>
      <c r="R89" s="41"/>
      <c r="S89" s="41"/>
      <c r="T89" s="41"/>
      <c r="U89" s="41"/>
      <c r="V89" s="44">
        <v>361498.4</v>
      </c>
      <c r="W89" s="58">
        <f t="shared" si="28"/>
        <v>108449.52</v>
      </c>
      <c r="X89" s="42"/>
      <c r="Y89" s="42"/>
      <c r="Z89" s="45"/>
      <c r="AA89" s="42"/>
      <c r="AB89" s="45">
        <f t="shared" si="24"/>
        <v>7699915.9199999999</v>
      </c>
      <c r="AC89" s="46"/>
      <c r="AD89" s="46">
        <v>2026</v>
      </c>
      <c r="AE89" s="46">
        <v>2027</v>
      </c>
      <c r="AF89" s="4"/>
      <c r="AG89" s="16"/>
    </row>
    <row r="90" spans="1:33" s="5" customFormat="1" ht="24" customHeight="1">
      <c r="A90" s="46">
        <f t="shared" si="23"/>
        <v>70</v>
      </c>
      <c r="B90" s="150" t="s">
        <v>243</v>
      </c>
      <c r="C90" s="48">
        <f t="shared" si="21"/>
        <v>3849957.96</v>
      </c>
      <c r="D90" s="41"/>
      <c r="E90" s="42"/>
      <c r="F90" s="41"/>
      <c r="G90" s="39"/>
      <c r="H90" s="43"/>
      <c r="I90" s="43"/>
      <c r="J90" s="46"/>
      <c r="K90" s="82"/>
      <c r="L90" s="39"/>
      <c r="M90" s="40"/>
      <c r="N90" s="86">
        <v>1</v>
      </c>
      <c r="O90" s="57">
        <f t="shared" si="27"/>
        <v>3614984</v>
      </c>
      <c r="P90" s="39"/>
      <c r="Q90" s="39"/>
      <c r="R90" s="41"/>
      <c r="S90" s="41"/>
      <c r="T90" s="41"/>
      <c r="U90" s="41"/>
      <c r="V90" s="44">
        <v>180749.2</v>
      </c>
      <c r="W90" s="58">
        <v>54224.76</v>
      </c>
      <c r="X90" s="42"/>
      <c r="Y90" s="42"/>
      <c r="Z90" s="45">
        <f>C90</f>
        <v>3849957.96</v>
      </c>
      <c r="AA90" s="42"/>
      <c r="AB90" s="45"/>
      <c r="AC90" s="46"/>
      <c r="AD90" s="46">
        <v>2026</v>
      </c>
      <c r="AE90" s="46">
        <v>2026</v>
      </c>
      <c r="AF90" s="4"/>
      <c r="AG90" s="16"/>
    </row>
    <row r="91" spans="1:33" s="5" customFormat="1" ht="24" customHeight="1">
      <c r="A91" s="46">
        <f t="shared" si="23"/>
        <v>71</v>
      </c>
      <c r="B91" s="150" t="s">
        <v>244</v>
      </c>
      <c r="C91" s="48">
        <f t="shared" si="21"/>
        <v>7699915.9199999999</v>
      </c>
      <c r="D91" s="41"/>
      <c r="E91" s="42"/>
      <c r="F91" s="41"/>
      <c r="G91" s="39"/>
      <c r="H91" s="43"/>
      <c r="I91" s="43"/>
      <c r="J91" s="46"/>
      <c r="K91" s="82"/>
      <c r="L91" s="39"/>
      <c r="M91" s="40"/>
      <c r="N91" s="86">
        <v>2</v>
      </c>
      <c r="O91" s="57">
        <f t="shared" si="27"/>
        <v>7229968</v>
      </c>
      <c r="P91" s="39"/>
      <c r="Q91" s="39"/>
      <c r="R91" s="41"/>
      <c r="S91" s="41"/>
      <c r="T91" s="41"/>
      <c r="U91" s="41"/>
      <c r="V91" s="44">
        <v>361498.4</v>
      </c>
      <c r="W91" s="58">
        <v>108449.52</v>
      </c>
      <c r="X91" s="42"/>
      <c r="Y91" s="42"/>
      <c r="Z91" s="45">
        <f t="shared" ref="Z91:Z99" si="29">C91</f>
        <v>7699915.9199999999</v>
      </c>
      <c r="AA91" s="42"/>
      <c r="AB91" s="45"/>
      <c r="AC91" s="46"/>
      <c r="AD91" s="46">
        <v>2026</v>
      </c>
      <c r="AE91" s="46">
        <v>2026</v>
      </c>
      <c r="AF91" s="4"/>
      <c r="AG91" s="16"/>
    </row>
    <row r="92" spans="1:33" s="5" customFormat="1" ht="24" customHeight="1">
      <c r="A92" s="46">
        <f t="shared" si="23"/>
        <v>72</v>
      </c>
      <c r="B92" s="150" t="s">
        <v>245</v>
      </c>
      <c r="C92" s="48">
        <f t="shared" si="21"/>
        <v>3849957.96</v>
      </c>
      <c r="D92" s="41"/>
      <c r="E92" s="42"/>
      <c r="F92" s="41"/>
      <c r="G92" s="39"/>
      <c r="H92" s="43"/>
      <c r="I92" s="43"/>
      <c r="J92" s="46"/>
      <c r="K92" s="82"/>
      <c r="L92" s="39"/>
      <c r="M92" s="40"/>
      <c r="N92" s="86">
        <v>1</v>
      </c>
      <c r="O92" s="57">
        <f t="shared" si="27"/>
        <v>3614984</v>
      </c>
      <c r="P92" s="39"/>
      <c r="Q92" s="39"/>
      <c r="R92" s="41"/>
      <c r="S92" s="41"/>
      <c r="T92" s="41"/>
      <c r="U92" s="41"/>
      <c r="V92" s="44">
        <v>180749.2</v>
      </c>
      <c r="W92" s="58">
        <v>54224.76</v>
      </c>
      <c r="X92" s="42"/>
      <c r="Y92" s="42"/>
      <c r="Z92" s="45">
        <f t="shared" si="29"/>
        <v>3849957.96</v>
      </c>
      <c r="AA92" s="42"/>
      <c r="AB92" s="45"/>
      <c r="AC92" s="46"/>
      <c r="AD92" s="46">
        <v>2026</v>
      </c>
      <c r="AE92" s="46">
        <v>2026</v>
      </c>
      <c r="AF92" s="4"/>
      <c r="AG92" s="16"/>
    </row>
    <row r="93" spans="1:33" s="5" customFormat="1" ht="24" customHeight="1">
      <c r="A93" s="46">
        <f t="shared" si="23"/>
        <v>73</v>
      </c>
      <c r="B93" s="150" t="s">
        <v>246</v>
      </c>
      <c r="C93" s="48">
        <f t="shared" si="21"/>
        <v>3849957.96</v>
      </c>
      <c r="D93" s="41"/>
      <c r="E93" s="42"/>
      <c r="F93" s="41"/>
      <c r="G93" s="39"/>
      <c r="H93" s="43"/>
      <c r="I93" s="43"/>
      <c r="J93" s="46"/>
      <c r="K93" s="82"/>
      <c r="L93" s="39"/>
      <c r="M93" s="40"/>
      <c r="N93" s="86">
        <v>1</v>
      </c>
      <c r="O93" s="57">
        <f t="shared" si="27"/>
        <v>3614984</v>
      </c>
      <c r="P93" s="39"/>
      <c r="Q93" s="39"/>
      <c r="R93" s="41"/>
      <c r="S93" s="41"/>
      <c r="T93" s="41"/>
      <c r="U93" s="41"/>
      <c r="V93" s="44">
        <v>180749.2</v>
      </c>
      <c r="W93" s="58">
        <v>54224.76</v>
      </c>
      <c r="X93" s="42"/>
      <c r="Y93" s="42"/>
      <c r="Z93" s="45">
        <f t="shared" si="29"/>
        <v>3849957.96</v>
      </c>
      <c r="AA93" s="42"/>
      <c r="AB93" s="45"/>
      <c r="AC93" s="46"/>
      <c r="AD93" s="46">
        <v>2026</v>
      </c>
      <c r="AE93" s="46">
        <v>2026</v>
      </c>
      <c r="AF93" s="4"/>
      <c r="AG93" s="16"/>
    </row>
    <row r="94" spans="1:33" s="5" customFormat="1" ht="24" customHeight="1">
      <c r="A94" s="46">
        <f t="shared" si="23"/>
        <v>74</v>
      </c>
      <c r="B94" s="150" t="s">
        <v>247</v>
      </c>
      <c r="C94" s="48">
        <f t="shared" si="21"/>
        <v>3849957.96</v>
      </c>
      <c r="D94" s="41"/>
      <c r="E94" s="42"/>
      <c r="F94" s="41"/>
      <c r="G94" s="39"/>
      <c r="H94" s="43"/>
      <c r="I94" s="43"/>
      <c r="J94" s="46"/>
      <c r="K94" s="82"/>
      <c r="L94" s="39"/>
      <c r="M94" s="40"/>
      <c r="N94" s="86">
        <v>1</v>
      </c>
      <c r="O94" s="57">
        <f t="shared" si="27"/>
        <v>3614984</v>
      </c>
      <c r="P94" s="39"/>
      <c r="Q94" s="39"/>
      <c r="R94" s="41"/>
      <c r="S94" s="41"/>
      <c r="T94" s="41"/>
      <c r="U94" s="41"/>
      <c r="V94" s="44">
        <v>180749.2</v>
      </c>
      <c r="W94" s="58">
        <v>54224.76</v>
      </c>
      <c r="X94" s="42"/>
      <c r="Y94" s="42"/>
      <c r="Z94" s="45">
        <f t="shared" si="29"/>
        <v>3849957.96</v>
      </c>
      <c r="AA94" s="42"/>
      <c r="AB94" s="45"/>
      <c r="AC94" s="46"/>
      <c r="AD94" s="46">
        <v>2026</v>
      </c>
      <c r="AE94" s="46">
        <v>2026</v>
      </c>
      <c r="AF94" s="4"/>
      <c r="AG94" s="16"/>
    </row>
    <row r="95" spans="1:33" s="5" customFormat="1" ht="24" customHeight="1">
      <c r="A95" s="46">
        <f t="shared" si="23"/>
        <v>75</v>
      </c>
      <c r="B95" s="150" t="s">
        <v>248</v>
      </c>
      <c r="C95" s="48">
        <f t="shared" si="21"/>
        <v>7699915.9199999999</v>
      </c>
      <c r="D95" s="41"/>
      <c r="E95" s="42"/>
      <c r="F95" s="41"/>
      <c r="G95" s="39"/>
      <c r="H95" s="43"/>
      <c r="I95" s="43"/>
      <c r="J95" s="46"/>
      <c r="K95" s="82"/>
      <c r="L95" s="39"/>
      <c r="M95" s="40"/>
      <c r="N95" s="86">
        <v>2</v>
      </c>
      <c r="O95" s="57">
        <f t="shared" si="27"/>
        <v>7229968</v>
      </c>
      <c r="P95" s="39"/>
      <c r="Q95" s="39"/>
      <c r="R95" s="41"/>
      <c r="S95" s="41"/>
      <c r="T95" s="41"/>
      <c r="U95" s="41"/>
      <c r="V95" s="44">
        <v>361498.4</v>
      </c>
      <c r="W95" s="58">
        <v>108449.52</v>
      </c>
      <c r="X95" s="42"/>
      <c r="Y95" s="42"/>
      <c r="Z95" s="45">
        <f t="shared" si="29"/>
        <v>7699915.9199999999</v>
      </c>
      <c r="AA95" s="42"/>
      <c r="AB95" s="45"/>
      <c r="AC95" s="46"/>
      <c r="AD95" s="46">
        <v>2026</v>
      </c>
      <c r="AE95" s="46">
        <v>2026</v>
      </c>
      <c r="AF95" s="4"/>
      <c r="AG95" s="16"/>
    </row>
    <row r="96" spans="1:33" s="5" customFormat="1" ht="24" customHeight="1">
      <c r="A96" s="46">
        <f t="shared" si="23"/>
        <v>76</v>
      </c>
      <c r="B96" s="150" t="s">
        <v>249</v>
      </c>
      <c r="C96" s="48">
        <f t="shared" si="21"/>
        <v>3849957.96</v>
      </c>
      <c r="D96" s="41"/>
      <c r="E96" s="42"/>
      <c r="F96" s="41"/>
      <c r="G96" s="39"/>
      <c r="H96" s="43"/>
      <c r="I96" s="43"/>
      <c r="J96" s="46"/>
      <c r="K96" s="82"/>
      <c r="L96" s="39"/>
      <c r="M96" s="40"/>
      <c r="N96" s="86">
        <v>1</v>
      </c>
      <c r="O96" s="57">
        <f t="shared" si="27"/>
        <v>3614984</v>
      </c>
      <c r="P96" s="39"/>
      <c r="Q96" s="39"/>
      <c r="R96" s="41"/>
      <c r="S96" s="41"/>
      <c r="T96" s="41"/>
      <c r="U96" s="41"/>
      <c r="V96" s="44">
        <v>180749.2</v>
      </c>
      <c r="W96" s="58">
        <v>54224.76</v>
      </c>
      <c r="X96" s="42"/>
      <c r="Y96" s="42"/>
      <c r="Z96" s="45">
        <f t="shared" si="29"/>
        <v>3849957.96</v>
      </c>
      <c r="AA96" s="42"/>
      <c r="AB96" s="45"/>
      <c r="AC96" s="46"/>
      <c r="AD96" s="46">
        <v>2026</v>
      </c>
      <c r="AE96" s="46">
        <v>2026</v>
      </c>
      <c r="AF96" s="4"/>
      <c r="AG96" s="16"/>
    </row>
    <row r="97" spans="1:33" s="5" customFormat="1" ht="24" customHeight="1">
      <c r="A97" s="46">
        <f t="shared" si="23"/>
        <v>77</v>
      </c>
      <c r="B97" s="150" t="s">
        <v>250</v>
      </c>
      <c r="C97" s="48">
        <f t="shared" si="21"/>
        <v>7699915.9199999999</v>
      </c>
      <c r="D97" s="41"/>
      <c r="E97" s="42"/>
      <c r="F97" s="41"/>
      <c r="G97" s="39"/>
      <c r="H97" s="43"/>
      <c r="I97" s="43"/>
      <c r="J97" s="46"/>
      <c r="K97" s="82"/>
      <c r="L97" s="39"/>
      <c r="M97" s="40"/>
      <c r="N97" s="86">
        <v>2</v>
      </c>
      <c r="O97" s="57">
        <f t="shared" si="27"/>
        <v>7229968</v>
      </c>
      <c r="P97" s="39"/>
      <c r="Q97" s="39"/>
      <c r="R97" s="41"/>
      <c r="S97" s="41"/>
      <c r="T97" s="41"/>
      <c r="U97" s="41"/>
      <c r="V97" s="44">
        <v>361498.4</v>
      </c>
      <c r="W97" s="58">
        <v>108449.52</v>
      </c>
      <c r="X97" s="42"/>
      <c r="Y97" s="42"/>
      <c r="Z97" s="45">
        <f t="shared" si="29"/>
        <v>7699915.9199999999</v>
      </c>
      <c r="AA97" s="42"/>
      <c r="AB97" s="45"/>
      <c r="AC97" s="46"/>
      <c r="AD97" s="46">
        <v>2026</v>
      </c>
      <c r="AE97" s="46">
        <v>2026</v>
      </c>
      <c r="AF97" s="4"/>
      <c r="AG97" s="16"/>
    </row>
    <row r="98" spans="1:33" s="5" customFormat="1" ht="24" customHeight="1">
      <c r="A98" s="46">
        <f t="shared" si="23"/>
        <v>78</v>
      </c>
      <c r="B98" s="150" t="s">
        <v>251</v>
      </c>
      <c r="C98" s="48">
        <f t="shared" si="21"/>
        <v>7699915.9199999999</v>
      </c>
      <c r="D98" s="41"/>
      <c r="E98" s="42"/>
      <c r="F98" s="41"/>
      <c r="G98" s="39"/>
      <c r="H98" s="43"/>
      <c r="I98" s="43"/>
      <c r="J98" s="46"/>
      <c r="K98" s="82"/>
      <c r="L98" s="39"/>
      <c r="M98" s="40"/>
      <c r="N98" s="86">
        <v>2</v>
      </c>
      <c r="O98" s="57">
        <f t="shared" si="27"/>
        <v>7229968</v>
      </c>
      <c r="P98" s="39"/>
      <c r="Q98" s="39"/>
      <c r="R98" s="41"/>
      <c r="S98" s="41"/>
      <c r="T98" s="41"/>
      <c r="U98" s="41"/>
      <c r="V98" s="44">
        <v>361498.4</v>
      </c>
      <c r="W98" s="58">
        <v>108449.52</v>
      </c>
      <c r="X98" s="42"/>
      <c r="Y98" s="42"/>
      <c r="Z98" s="45">
        <f t="shared" si="29"/>
        <v>7699915.9199999999</v>
      </c>
      <c r="AA98" s="42"/>
      <c r="AB98" s="45"/>
      <c r="AC98" s="46"/>
      <c r="AD98" s="46">
        <v>2026</v>
      </c>
      <c r="AE98" s="46">
        <v>2026</v>
      </c>
      <c r="AF98" s="4"/>
      <c r="AG98" s="16"/>
    </row>
    <row r="99" spans="1:33" s="5" customFormat="1" ht="24" customHeight="1">
      <c r="A99" s="46">
        <f t="shared" si="23"/>
        <v>79</v>
      </c>
      <c r="B99" s="150" t="s">
        <v>252</v>
      </c>
      <c r="C99" s="48">
        <f t="shared" si="21"/>
        <v>7699915.9199999999</v>
      </c>
      <c r="D99" s="41"/>
      <c r="E99" s="42"/>
      <c r="F99" s="41"/>
      <c r="G99" s="39"/>
      <c r="H99" s="43"/>
      <c r="I99" s="43"/>
      <c r="J99" s="46"/>
      <c r="K99" s="82"/>
      <c r="L99" s="39"/>
      <c r="M99" s="40"/>
      <c r="N99" s="86">
        <v>2</v>
      </c>
      <c r="O99" s="57">
        <f t="shared" si="27"/>
        <v>7229968</v>
      </c>
      <c r="P99" s="39"/>
      <c r="Q99" s="39"/>
      <c r="R99" s="41"/>
      <c r="S99" s="41"/>
      <c r="T99" s="41"/>
      <c r="U99" s="41"/>
      <c r="V99" s="44">
        <v>361498.4</v>
      </c>
      <c r="W99" s="58">
        <v>108449.52</v>
      </c>
      <c r="X99" s="42"/>
      <c r="Y99" s="42"/>
      <c r="Z99" s="45">
        <f t="shared" si="29"/>
        <v>7699915.9199999999</v>
      </c>
      <c r="AA99" s="42"/>
      <c r="AB99" s="45"/>
      <c r="AC99" s="46"/>
      <c r="AD99" s="46">
        <v>2026</v>
      </c>
      <c r="AE99" s="46">
        <v>2026</v>
      </c>
      <c r="AF99" s="4"/>
      <c r="AG99" s="16"/>
    </row>
    <row r="100" spans="1:33" s="5" customFormat="1" ht="24" customHeight="1">
      <c r="A100" s="46">
        <f t="shared" si="23"/>
        <v>80</v>
      </c>
      <c r="B100" s="150" t="s">
        <v>76</v>
      </c>
      <c r="C100" s="48">
        <f t="shared" si="21"/>
        <v>23476993.68</v>
      </c>
      <c r="D100" s="41">
        <v>5757891.7199999997</v>
      </c>
      <c r="E100" s="42"/>
      <c r="F100" s="41"/>
      <c r="G100" s="39">
        <v>3959471.46</v>
      </c>
      <c r="H100" s="43">
        <v>5682816.2400000002</v>
      </c>
      <c r="I100" s="43"/>
      <c r="J100" s="46"/>
      <c r="K100" s="82"/>
      <c r="L100" s="39">
        <v>6643946.0999999996</v>
      </c>
      <c r="M100" s="40"/>
      <c r="N100" s="86"/>
      <c r="O100" s="57"/>
      <c r="P100" s="39"/>
      <c r="Q100" s="39"/>
      <c r="R100" s="41"/>
      <c r="S100" s="41"/>
      <c r="T100" s="41"/>
      <c r="U100" s="41"/>
      <c r="V100" s="44">
        <v>1102206.28</v>
      </c>
      <c r="W100" s="58">
        <f t="shared" si="28"/>
        <v>330661.88</v>
      </c>
      <c r="X100" s="42"/>
      <c r="Y100" s="42"/>
      <c r="Z100" s="45"/>
      <c r="AA100" s="42"/>
      <c r="AB100" s="45">
        <f t="shared" si="24"/>
        <v>23476993.68</v>
      </c>
      <c r="AC100" s="46"/>
      <c r="AD100" s="46">
        <v>2026</v>
      </c>
      <c r="AE100" s="46">
        <v>2026</v>
      </c>
      <c r="AF100" s="4"/>
      <c r="AG100" s="16"/>
    </row>
    <row r="101" spans="1:33" s="5" customFormat="1" ht="24" customHeight="1">
      <c r="A101" s="46">
        <f t="shared" si="23"/>
        <v>81</v>
      </c>
      <c r="B101" s="150" t="s">
        <v>141</v>
      </c>
      <c r="C101" s="48">
        <f t="shared" si="21"/>
        <v>7860925.25</v>
      </c>
      <c r="D101" s="41"/>
      <c r="E101" s="42"/>
      <c r="F101" s="41"/>
      <c r="G101" s="39"/>
      <c r="H101" s="43"/>
      <c r="I101" s="43">
        <v>5934140.6200000001</v>
      </c>
      <c r="J101" s="46"/>
      <c r="K101" s="82"/>
      <c r="L101" s="39">
        <v>1447009.85</v>
      </c>
      <c r="M101" s="40"/>
      <c r="N101" s="86"/>
      <c r="O101" s="57"/>
      <c r="P101" s="39"/>
      <c r="Q101" s="39"/>
      <c r="R101" s="41"/>
      <c r="S101" s="41"/>
      <c r="T101" s="41"/>
      <c r="U101" s="41"/>
      <c r="V101" s="44">
        <v>369057.52</v>
      </c>
      <c r="W101" s="58">
        <f t="shared" si="28"/>
        <v>110717.26</v>
      </c>
      <c r="X101" s="42"/>
      <c r="Y101" s="42"/>
      <c r="Z101" s="45"/>
      <c r="AA101" s="42"/>
      <c r="AB101" s="45">
        <f t="shared" si="24"/>
        <v>7860925.25</v>
      </c>
      <c r="AC101" s="46"/>
      <c r="AD101" s="46">
        <v>2026</v>
      </c>
      <c r="AE101" s="46">
        <v>2026</v>
      </c>
      <c r="AF101" s="4"/>
      <c r="AG101" s="16"/>
    </row>
    <row r="102" spans="1:33" s="5" customFormat="1" ht="24" customHeight="1">
      <c r="A102" s="46">
        <f t="shared" si="23"/>
        <v>82</v>
      </c>
      <c r="B102" s="150" t="s">
        <v>253</v>
      </c>
      <c r="C102" s="48">
        <f t="shared" si="21"/>
        <v>15399831.84</v>
      </c>
      <c r="D102" s="41"/>
      <c r="E102" s="42"/>
      <c r="F102" s="41"/>
      <c r="G102" s="39"/>
      <c r="H102" s="43"/>
      <c r="I102" s="43"/>
      <c r="J102" s="46"/>
      <c r="K102" s="82"/>
      <c r="L102" s="39"/>
      <c r="M102" s="40"/>
      <c r="N102" s="86">
        <v>4</v>
      </c>
      <c r="O102" s="57">
        <f>3614984*N102</f>
        <v>14459936</v>
      </c>
      <c r="P102" s="39"/>
      <c r="Q102" s="39"/>
      <c r="R102" s="41"/>
      <c r="S102" s="41"/>
      <c r="T102" s="41"/>
      <c r="U102" s="41"/>
      <c r="V102" s="44">
        <v>722996.8</v>
      </c>
      <c r="W102" s="58">
        <f t="shared" si="28"/>
        <v>216899.04</v>
      </c>
      <c r="X102" s="42"/>
      <c r="Y102" s="42"/>
      <c r="Z102" s="45"/>
      <c r="AA102" s="42"/>
      <c r="AB102" s="45">
        <f t="shared" si="24"/>
        <v>15399831.84</v>
      </c>
      <c r="AC102" s="46"/>
      <c r="AD102" s="46">
        <v>2026</v>
      </c>
      <c r="AE102" s="46">
        <v>2027</v>
      </c>
      <c r="AF102" s="16"/>
      <c r="AG102" s="16"/>
    </row>
    <row r="103" spans="1:33" s="5" customFormat="1" ht="24" customHeight="1">
      <c r="A103" s="46">
        <f t="shared" si="23"/>
        <v>83</v>
      </c>
      <c r="B103" s="150" t="s">
        <v>254</v>
      </c>
      <c r="C103" s="48">
        <f t="shared" si="21"/>
        <v>3849957.96</v>
      </c>
      <c r="D103" s="41"/>
      <c r="E103" s="42"/>
      <c r="F103" s="41"/>
      <c r="G103" s="39"/>
      <c r="H103" s="43"/>
      <c r="I103" s="43"/>
      <c r="J103" s="46"/>
      <c r="K103" s="82"/>
      <c r="L103" s="39"/>
      <c r="M103" s="40"/>
      <c r="N103" s="86">
        <v>1</v>
      </c>
      <c r="O103" s="57">
        <v>3614984</v>
      </c>
      <c r="P103" s="39"/>
      <c r="Q103" s="39"/>
      <c r="R103" s="41"/>
      <c r="S103" s="41"/>
      <c r="T103" s="41"/>
      <c r="U103" s="41"/>
      <c r="V103" s="44">
        <v>180749.2</v>
      </c>
      <c r="W103" s="58">
        <f t="shared" si="28"/>
        <v>54224.76</v>
      </c>
      <c r="X103" s="42"/>
      <c r="Y103" s="42"/>
      <c r="Z103" s="45"/>
      <c r="AA103" s="42"/>
      <c r="AB103" s="45">
        <f t="shared" si="24"/>
        <v>3849957.96</v>
      </c>
      <c r="AC103" s="46"/>
      <c r="AD103" s="46">
        <v>2026</v>
      </c>
      <c r="AE103" s="46">
        <v>2027</v>
      </c>
      <c r="AF103" s="4"/>
      <c r="AG103" s="16"/>
    </row>
    <row r="104" spans="1:33" s="5" customFormat="1" ht="24" customHeight="1">
      <c r="A104" s="46">
        <f t="shared" si="23"/>
        <v>84</v>
      </c>
      <c r="B104" s="150" t="s">
        <v>255</v>
      </c>
      <c r="C104" s="48">
        <f t="shared" si="21"/>
        <v>3849957.96</v>
      </c>
      <c r="D104" s="41"/>
      <c r="E104" s="42"/>
      <c r="F104" s="41"/>
      <c r="G104" s="39"/>
      <c r="H104" s="43"/>
      <c r="I104" s="43"/>
      <c r="J104" s="46"/>
      <c r="K104" s="82"/>
      <c r="L104" s="39"/>
      <c r="M104" s="40"/>
      <c r="N104" s="86">
        <v>1</v>
      </c>
      <c r="O104" s="57">
        <v>3614984</v>
      </c>
      <c r="P104" s="39"/>
      <c r="Q104" s="39"/>
      <c r="R104" s="41"/>
      <c r="S104" s="41"/>
      <c r="T104" s="41"/>
      <c r="U104" s="41"/>
      <c r="V104" s="44">
        <v>180749.2</v>
      </c>
      <c r="W104" s="58">
        <f t="shared" si="28"/>
        <v>54224.76</v>
      </c>
      <c r="X104" s="42"/>
      <c r="Y104" s="42"/>
      <c r="Z104" s="45"/>
      <c r="AA104" s="42"/>
      <c r="AB104" s="45">
        <f t="shared" si="24"/>
        <v>3849957.96</v>
      </c>
      <c r="AC104" s="46"/>
      <c r="AD104" s="46">
        <v>2026</v>
      </c>
      <c r="AE104" s="46">
        <v>2027</v>
      </c>
      <c r="AF104" s="4"/>
      <c r="AG104" s="16"/>
    </row>
    <row r="105" spans="1:33" s="5" customFormat="1" ht="24" customHeight="1">
      <c r="A105" s="46">
        <f t="shared" si="23"/>
        <v>85</v>
      </c>
      <c r="B105" s="150" t="s">
        <v>256</v>
      </c>
      <c r="C105" s="48">
        <f t="shared" si="21"/>
        <v>3849957.96</v>
      </c>
      <c r="D105" s="41"/>
      <c r="E105" s="42"/>
      <c r="F105" s="41"/>
      <c r="G105" s="39"/>
      <c r="H105" s="43"/>
      <c r="I105" s="43"/>
      <c r="J105" s="46"/>
      <c r="K105" s="82"/>
      <c r="L105" s="39"/>
      <c r="M105" s="40"/>
      <c r="N105" s="86">
        <v>1</v>
      </c>
      <c r="O105" s="57">
        <v>3614984</v>
      </c>
      <c r="P105" s="39"/>
      <c r="Q105" s="39"/>
      <c r="R105" s="41"/>
      <c r="S105" s="41"/>
      <c r="T105" s="41"/>
      <c r="U105" s="41"/>
      <c r="V105" s="44">
        <v>180749.2</v>
      </c>
      <c r="W105" s="58">
        <f t="shared" si="28"/>
        <v>54224.76</v>
      </c>
      <c r="X105" s="42"/>
      <c r="Y105" s="42"/>
      <c r="Z105" s="45"/>
      <c r="AA105" s="42"/>
      <c r="AB105" s="45">
        <f t="shared" si="24"/>
        <v>3849957.96</v>
      </c>
      <c r="AC105" s="46"/>
      <c r="AD105" s="46">
        <v>2026</v>
      </c>
      <c r="AE105" s="46">
        <v>2027</v>
      </c>
      <c r="AF105" s="4"/>
      <c r="AG105" s="16"/>
    </row>
    <row r="106" spans="1:33" s="5" customFormat="1" ht="24" customHeight="1">
      <c r="A106" s="46">
        <f t="shared" si="23"/>
        <v>86</v>
      </c>
      <c r="B106" s="150" t="s">
        <v>257</v>
      </c>
      <c r="C106" s="48">
        <f t="shared" si="21"/>
        <v>3849957.96</v>
      </c>
      <c r="D106" s="41"/>
      <c r="E106" s="42"/>
      <c r="F106" s="41"/>
      <c r="G106" s="39"/>
      <c r="H106" s="43"/>
      <c r="I106" s="43"/>
      <c r="J106" s="46"/>
      <c r="K106" s="82"/>
      <c r="L106" s="39"/>
      <c r="M106" s="40"/>
      <c r="N106" s="86">
        <v>1</v>
      </c>
      <c r="O106" s="57">
        <v>3614984</v>
      </c>
      <c r="P106" s="39"/>
      <c r="Q106" s="39"/>
      <c r="R106" s="41"/>
      <c r="S106" s="41"/>
      <c r="T106" s="41"/>
      <c r="U106" s="41"/>
      <c r="V106" s="44">
        <v>180749.2</v>
      </c>
      <c r="W106" s="58">
        <f t="shared" si="28"/>
        <v>54224.76</v>
      </c>
      <c r="X106" s="42"/>
      <c r="Y106" s="42"/>
      <c r="Z106" s="45"/>
      <c r="AA106" s="42"/>
      <c r="AB106" s="45">
        <f t="shared" si="24"/>
        <v>3849957.96</v>
      </c>
      <c r="AC106" s="46"/>
      <c r="AD106" s="46">
        <v>2026</v>
      </c>
      <c r="AE106" s="46">
        <v>2027</v>
      </c>
      <c r="AF106" s="4"/>
      <c r="AG106" s="16"/>
    </row>
    <row r="107" spans="1:33" s="5" customFormat="1" ht="24" customHeight="1">
      <c r="A107" s="46">
        <f t="shared" si="23"/>
        <v>87</v>
      </c>
      <c r="B107" s="150" t="s">
        <v>258</v>
      </c>
      <c r="C107" s="48">
        <f t="shared" si="21"/>
        <v>3849957.96</v>
      </c>
      <c r="D107" s="41"/>
      <c r="E107" s="42"/>
      <c r="F107" s="41"/>
      <c r="G107" s="39"/>
      <c r="H107" s="43"/>
      <c r="I107" s="43"/>
      <c r="J107" s="46"/>
      <c r="K107" s="82"/>
      <c r="L107" s="39"/>
      <c r="M107" s="40"/>
      <c r="N107" s="86">
        <v>1</v>
      </c>
      <c r="O107" s="57">
        <v>3614984</v>
      </c>
      <c r="P107" s="39"/>
      <c r="Q107" s="39"/>
      <c r="R107" s="41"/>
      <c r="S107" s="41"/>
      <c r="T107" s="41"/>
      <c r="U107" s="41"/>
      <c r="V107" s="44">
        <v>180749.2</v>
      </c>
      <c r="W107" s="58">
        <f t="shared" si="28"/>
        <v>54224.76</v>
      </c>
      <c r="X107" s="42"/>
      <c r="Y107" s="42"/>
      <c r="Z107" s="45"/>
      <c r="AA107" s="42"/>
      <c r="AB107" s="45">
        <f t="shared" si="24"/>
        <v>3849957.96</v>
      </c>
      <c r="AC107" s="46"/>
      <c r="AD107" s="46">
        <v>2026</v>
      </c>
      <c r="AE107" s="46">
        <v>2027</v>
      </c>
      <c r="AF107" s="4"/>
      <c r="AG107" s="16"/>
    </row>
    <row r="108" spans="1:33" s="5" customFormat="1" ht="24" customHeight="1">
      <c r="A108" s="46">
        <f t="shared" si="23"/>
        <v>88</v>
      </c>
      <c r="B108" s="150" t="s">
        <v>259</v>
      </c>
      <c r="C108" s="48">
        <f t="shared" si="21"/>
        <v>7237938.0899999999</v>
      </c>
      <c r="D108" s="41"/>
      <c r="E108" s="42"/>
      <c r="F108" s="41"/>
      <c r="G108" s="39"/>
      <c r="H108" s="43"/>
      <c r="I108" s="43"/>
      <c r="J108" s="46"/>
      <c r="K108" s="82"/>
      <c r="L108" s="39"/>
      <c r="M108" s="40"/>
      <c r="N108" s="86">
        <v>2</v>
      </c>
      <c r="O108" s="57">
        <f>3398093*N108</f>
        <v>6796186</v>
      </c>
      <c r="P108" s="39"/>
      <c r="Q108" s="39"/>
      <c r="R108" s="41"/>
      <c r="S108" s="41"/>
      <c r="T108" s="41"/>
      <c r="U108" s="41"/>
      <c r="V108" s="44">
        <v>339809.3</v>
      </c>
      <c r="W108" s="58">
        <f t="shared" si="28"/>
        <v>101942.79</v>
      </c>
      <c r="X108" s="42"/>
      <c r="Y108" s="42"/>
      <c r="Z108" s="45"/>
      <c r="AA108" s="42"/>
      <c r="AB108" s="45">
        <f t="shared" si="24"/>
        <v>7237938.0899999999</v>
      </c>
      <c r="AC108" s="46"/>
      <c r="AD108" s="46">
        <v>2026</v>
      </c>
      <c r="AE108" s="46">
        <v>2027</v>
      </c>
      <c r="AF108" s="16"/>
      <c r="AG108" s="16"/>
    </row>
    <row r="109" spans="1:33" s="5" customFormat="1" ht="24" customHeight="1">
      <c r="A109" s="46">
        <f t="shared" si="23"/>
        <v>89</v>
      </c>
      <c r="B109" s="150" t="s">
        <v>260</v>
      </c>
      <c r="C109" s="48">
        <f t="shared" si="21"/>
        <v>15399831.84</v>
      </c>
      <c r="D109" s="41"/>
      <c r="E109" s="42"/>
      <c r="F109" s="41"/>
      <c r="G109" s="39"/>
      <c r="H109" s="43"/>
      <c r="I109" s="43"/>
      <c r="J109" s="46"/>
      <c r="K109" s="82"/>
      <c r="L109" s="39"/>
      <c r="M109" s="40"/>
      <c r="N109" s="86">
        <v>4</v>
      </c>
      <c r="O109" s="57">
        <f>3614984*N109</f>
        <v>14459936</v>
      </c>
      <c r="P109" s="39"/>
      <c r="Q109" s="39"/>
      <c r="R109" s="41"/>
      <c r="S109" s="41"/>
      <c r="T109" s="41"/>
      <c r="U109" s="41"/>
      <c r="V109" s="44">
        <v>722996.8</v>
      </c>
      <c r="W109" s="58">
        <f t="shared" si="28"/>
        <v>216899.04</v>
      </c>
      <c r="X109" s="42"/>
      <c r="Y109" s="42"/>
      <c r="Z109" s="45"/>
      <c r="AA109" s="42"/>
      <c r="AB109" s="45">
        <f t="shared" si="24"/>
        <v>15399831.84</v>
      </c>
      <c r="AC109" s="46"/>
      <c r="AD109" s="46">
        <v>2026</v>
      </c>
      <c r="AE109" s="46">
        <v>2027</v>
      </c>
      <c r="AF109" s="16"/>
      <c r="AG109" s="16"/>
    </row>
    <row r="110" spans="1:33" s="5" customFormat="1" ht="24" customHeight="1">
      <c r="A110" s="46">
        <f t="shared" si="23"/>
        <v>90</v>
      </c>
      <c r="B110" s="150" t="s">
        <v>261</v>
      </c>
      <c r="C110" s="48">
        <f t="shared" si="21"/>
        <v>3849957.96</v>
      </c>
      <c r="D110" s="41"/>
      <c r="E110" s="42"/>
      <c r="F110" s="41"/>
      <c r="G110" s="39"/>
      <c r="H110" s="43"/>
      <c r="I110" s="43"/>
      <c r="J110" s="46"/>
      <c r="K110" s="82"/>
      <c r="L110" s="39"/>
      <c r="M110" s="40"/>
      <c r="N110" s="86">
        <v>1</v>
      </c>
      <c r="O110" s="57">
        <v>3614984</v>
      </c>
      <c r="P110" s="39"/>
      <c r="Q110" s="39"/>
      <c r="R110" s="41"/>
      <c r="S110" s="41"/>
      <c r="T110" s="41"/>
      <c r="U110" s="41"/>
      <c r="V110" s="44">
        <v>180749.2</v>
      </c>
      <c r="W110" s="58">
        <f t="shared" si="28"/>
        <v>54224.76</v>
      </c>
      <c r="X110" s="42"/>
      <c r="Y110" s="42"/>
      <c r="Z110" s="45"/>
      <c r="AA110" s="42"/>
      <c r="AB110" s="45">
        <f t="shared" si="24"/>
        <v>3849957.96</v>
      </c>
      <c r="AC110" s="46"/>
      <c r="AD110" s="46">
        <v>2026</v>
      </c>
      <c r="AE110" s="46">
        <v>2027</v>
      </c>
      <c r="AF110" s="4"/>
      <c r="AG110" s="16"/>
    </row>
    <row r="111" spans="1:33" s="5" customFormat="1" ht="24" customHeight="1">
      <c r="A111" s="46">
        <f t="shared" si="23"/>
        <v>91</v>
      </c>
      <c r="B111" s="150" t="s">
        <v>262</v>
      </c>
      <c r="C111" s="48">
        <f t="shared" si="21"/>
        <v>3849957.96</v>
      </c>
      <c r="D111" s="41"/>
      <c r="E111" s="42"/>
      <c r="F111" s="41"/>
      <c r="G111" s="39"/>
      <c r="H111" s="43"/>
      <c r="I111" s="43"/>
      <c r="J111" s="46"/>
      <c r="K111" s="82"/>
      <c r="L111" s="39"/>
      <c r="M111" s="40"/>
      <c r="N111" s="86">
        <v>1</v>
      </c>
      <c r="O111" s="57">
        <v>3614984</v>
      </c>
      <c r="P111" s="39"/>
      <c r="Q111" s="39"/>
      <c r="R111" s="41"/>
      <c r="S111" s="41"/>
      <c r="T111" s="41"/>
      <c r="U111" s="41"/>
      <c r="V111" s="44">
        <v>180749.2</v>
      </c>
      <c r="W111" s="58">
        <f t="shared" si="28"/>
        <v>54224.76</v>
      </c>
      <c r="X111" s="42"/>
      <c r="Y111" s="42"/>
      <c r="Z111" s="45"/>
      <c r="AA111" s="42"/>
      <c r="AB111" s="45">
        <f t="shared" si="24"/>
        <v>3849957.96</v>
      </c>
      <c r="AC111" s="46"/>
      <c r="AD111" s="46">
        <v>2026</v>
      </c>
      <c r="AE111" s="46">
        <v>2027</v>
      </c>
      <c r="AF111" s="4"/>
      <c r="AG111" s="16"/>
    </row>
    <row r="112" spans="1:33" s="5" customFormat="1" ht="24" customHeight="1">
      <c r="A112" s="46">
        <f t="shared" si="23"/>
        <v>92</v>
      </c>
      <c r="B112" s="150" t="s">
        <v>263</v>
      </c>
      <c r="C112" s="48">
        <f t="shared" si="21"/>
        <v>7237938.0899999999</v>
      </c>
      <c r="D112" s="41"/>
      <c r="E112" s="42"/>
      <c r="F112" s="41"/>
      <c r="G112" s="39"/>
      <c r="H112" s="43"/>
      <c r="I112" s="43"/>
      <c r="J112" s="46"/>
      <c r="K112" s="82"/>
      <c r="L112" s="39"/>
      <c r="M112" s="40"/>
      <c r="N112" s="86">
        <v>2</v>
      </c>
      <c r="O112" s="57">
        <f>3398093*N112</f>
        <v>6796186</v>
      </c>
      <c r="P112" s="39"/>
      <c r="Q112" s="39"/>
      <c r="R112" s="41"/>
      <c r="S112" s="41"/>
      <c r="T112" s="41"/>
      <c r="U112" s="41"/>
      <c r="V112" s="44">
        <v>339809.3</v>
      </c>
      <c r="W112" s="58">
        <f t="shared" si="28"/>
        <v>101942.79</v>
      </c>
      <c r="X112" s="42"/>
      <c r="Y112" s="42"/>
      <c r="Z112" s="45"/>
      <c r="AA112" s="42"/>
      <c r="AB112" s="45">
        <f t="shared" si="24"/>
        <v>7237938.0899999999</v>
      </c>
      <c r="AC112" s="46"/>
      <c r="AD112" s="46">
        <v>2026</v>
      </c>
      <c r="AE112" s="46">
        <v>2027</v>
      </c>
      <c r="AF112" s="16"/>
      <c r="AG112" s="16"/>
    </row>
    <row r="113" spans="1:33" s="5" customFormat="1" ht="24" customHeight="1">
      <c r="A113" s="46">
        <f t="shared" si="23"/>
        <v>93</v>
      </c>
      <c r="B113" s="150" t="s">
        <v>264</v>
      </c>
      <c r="C113" s="48">
        <f t="shared" si="21"/>
        <v>3849957.96</v>
      </c>
      <c r="D113" s="41"/>
      <c r="E113" s="42"/>
      <c r="F113" s="42"/>
      <c r="G113" s="39"/>
      <c r="H113" s="43"/>
      <c r="I113" s="43"/>
      <c r="J113" s="46"/>
      <c r="K113" s="44"/>
      <c r="L113" s="39"/>
      <c r="M113" s="40"/>
      <c r="N113" s="100">
        <v>1</v>
      </c>
      <c r="O113" s="57">
        <f t="shared" ref="O113:O118" si="30">3614984*N113</f>
        <v>3614984</v>
      </c>
      <c r="P113" s="107"/>
      <c r="Q113" s="39"/>
      <c r="R113" s="41"/>
      <c r="S113" s="41"/>
      <c r="T113" s="41"/>
      <c r="U113" s="41"/>
      <c r="V113" s="44">
        <v>180749.2</v>
      </c>
      <c r="W113" s="58">
        <v>54224.76</v>
      </c>
      <c r="X113" s="42"/>
      <c r="Y113" s="42"/>
      <c r="Z113" s="45">
        <f t="shared" ref="Z113:Z118" si="31">C113</f>
        <v>3849957.96</v>
      </c>
      <c r="AA113" s="42"/>
      <c r="AB113" s="45"/>
      <c r="AC113" s="46"/>
      <c r="AD113" s="46">
        <v>2026</v>
      </c>
      <c r="AE113" s="46">
        <v>2026</v>
      </c>
      <c r="AF113" s="4"/>
      <c r="AG113" s="16"/>
    </row>
    <row r="114" spans="1:33" s="5" customFormat="1" ht="24" customHeight="1">
      <c r="A114" s="46">
        <f t="shared" si="23"/>
        <v>94</v>
      </c>
      <c r="B114" s="150" t="s">
        <v>265</v>
      </c>
      <c r="C114" s="48">
        <f t="shared" si="21"/>
        <v>11549873.880000001</v>
      </c>
      <c r="D114" s="41"/>
      <c r="E114" s="42"/>
      <c r="F114" s="42"/>
      <c r="G114" s="39"/>
      <c r="H114" s="43"/>
      <c r="I114" s="43"/>
      <c r="J114" s="46"/>
      <c r="K114" s="44"/>
      <c r="L114" s="39"/>
      <c r="M114" s="40"/>
      <c r="N114" s="100">
        <v>3</v>
      </c>
      <c r="O114" s="57">
        <f t="shared" si="30"/>
        <v>10844952</v>
      </c>
      <c r="P114" s="107"/>
      <c r="Q114" s="39"/>
      <c r="R114" s="41"/>
      <c r="S114" s="41"/>
      <c r="T114" s="41"/>
      <c r="U114" s="41"/>
      <c r="V114" s="44">
        <v>542247.6</v>
      </c>
      <c r="W114" s="58">
        <v>162674.28</v>
      </c>
      <c r="X114" s="42"/>
      <c r="Y114" s="42"/>
      <c r="Z114" s="45">
        <f t="shared" si="31"/>
        <v>11549873.880000001</v>
      </c>
      <c r="AA114" s="42"/>
      <c r="AB114" s="45"/>
      <c r="AC114" s="46"/>
      <c r="AD114" s="46">
        <v>2026</v>
      </c>
      <c r="AE114" s="46">
        <v>2026</v>
      </c>
      <c r="AF114" s="4"/>
      <c r="AG114" s="16"/>
    </row>
    <row r="115" spans="1:33" s="5" customFormat="1" ht="24" customHeight="1">
      <c r="A115" s="46">
        <f t="shared" si="23"/>
        <v>95</v>
      </c>
      <c r="B115" s="150" t="s">
        <v>266</v>
      </c>
      <c r="C115" s="48">
        <f t="shared" si="21"/>
        <v>3849957.96</v>
      </c>
      <c r="D115" s="41"/>
      <c r="E115" s="42"/>
      <c r="F115" s="42"/>
      <c r="G115" s="39"/>
      <c r="H115" s="43"/>
      <c r="I115" s="43"/>
      <c r="J115" s="46"/>
      <c r="K115" s="44"/>
      <c r="L115" s="39"/>
      <c r="M115" s="40"/>
      <c r="N115" s="100">
        <v>1</v>
      </c>
      <c r="O115" s="57">
        <f t="shared" si="30"/>
        <v>3614984</v>
      </c>
      <c r="P115" s="107"/>
      <c r="Q115" s="39"/>
      <c r="R115" s="41"/>
      <c r="S115" s="41"/>
      <c r="T115" s="41"/>
      <c r="U115" s="41"/>
      <c r="V115" s="44">
        <v>180749.2</v>
      </c>
      <c r="W115" s="58">
        <v>54224.76</v>
      </c>
      <c r="X115" s="42"/>
      <c r="Y115" s="42"/>
      <c r="Z115" s="45">
        <f t="shared" si="31"/>
        <v>3849957.96</v>
      </c>
      <c r="AA115" s="42"/>
      <c r="AB115" s="45"/>
      <c r="AC115" s="46"/>
      <c r="AD115" s="46">
        <v>2026</v>
      </c>
      <c r="AE115" s="46">
        <v>2026</v>
      </c>
      <c r="AF115" s="4"/>
      <c r="AG115" s="16"/>
    </row>
    <row r="116" spans="1:33" s="5" customFormat="1" ht="24" customHeight="1">
      <c r="A116" s="46">
        <f t="shared" si="23"/>
        <v>96</v>
      </c>
      <c r="B116" s="150" t="s">
        <v>267</v>
      </c>
      <c r="C116" s="48">
        <f t="shared" si="21"/>
        <v>11549873.880000001</v>
      </c>
      <c r="D116" s="41"/>
      <c r="E116" s="42"/>
      <c r="F116" s="42"/>
      <c r="G116" s="39"/>
      <c r="H116" s="43"/>
      <c r="I116" s="43"/>
      <c r="J116" s="46"/>
      <c r="K116" s="44"/>
      <c r="L116" s="39"/>
      <c r="M116" s="40"/>
      <c r="N116" s="100">
        <v>3</v>
      </c>
      <c r="O116" s="57">
        <f t="shared" si="30"/>
        <v>10844952</v>
      </c>
      <c r="P116" s="107"/>
      <c r="Q116" s="39"/>
      <c r="R116" s="41"/>
      <c r="S116" s="41"/>
      <c r="T116" s="41"/>
      <c r="U116" s="41"/>
      <c r="V116" s="44">
        <v>542247.6</v>
      </c>
      <c r="W116" s="58">
        <v>162674.28</v>
      </c>
      <c r="X116" s="42"/>
      <c r="Y116" s="42"/>
      <c r="Z116" s="45">
        <f t="shared" si="31"/>
        <v>11549873.880000001</v>
      </c>
      <c r="AA116" s="42"/>
      <c r="AB116" s="45"/>
      <c r="AC116" s="46"/>
      <c r="AD116" s="46">
        <v>2026</v>
      </c>
      <c r="AE116" s="46">
        <v>2026</v>
      </c>
      <c r="AF116" s="4"/>
      <c r="AG116" s="16"/>
    </row>
    <row r="117" spans="1:33" s="5" customFormat="1" ht="24" customHeight="1">
      <c r="A117" s="46">
        <f t="shared" si="23"/>
        <v>97</v>
      </c>
      <c r="B117" s="150" t="s">
        <v>268</v>
      </c>
      <c r="C117" s="48">
        <f t="shared" si="21"/>
        <v>3849957.96</v>
      </c>
      <c r="D117" s="41"/>
      <c r="E117" s="42"/>
      <c r="F117" s="42"/>
      <c r="G117" s="39"/>
      <c r="H117" s="43"/>
      <c r="I117" s="43"/>
      <c r="J117" s="46"/>
      <c r="K117" s="44"/>
      <c r="L117" s="39"/>
      <c r="M117" s="40"/>
      <c r="N117" s="100">
        <v>1</v>
      </c>
      <c r="O117" s="57">
        <f t="shared" si="30"/>
        <v>3614984</v>
      </c>
      <c r="P117" s="107"/>
      <c r="Q117" s="39"/>
      <c r="R117" s="41"/>
      <c r="S117" s="41"/>
      <c r="T117" s="41"/>
      <c r="U117" s="41"/>
      <c r="V117" s="44">
        <v>180749.2</v>
      </c>
      <c r="W117" s="58">
        <v>54224.76</v>
      </c>
      <c r="X117" s="42"/>
      <c r="Y117" s="42"/>
      <c r="Z117" s="45">
        <f t="shared" si="31"/>
        <v>3849957.96</v>
      </c>
      <c r="AA117" s="42"/>
      <c r="AB117" s="45"/>
      <c r="AC117" s="46"/>
      <c r="AD117" s="46">
        <v>2026</v>
      </c>
      <c r="AE117" s="46">
        <v>2026</v>
      </c>
      <c r="AF117" s="4"/>
      <c r="AG117" s="16"/>
    </row>
    <row r="118" spans="1:33" s="5" customFormat="1" ht="24" customHeight="1">
      <c r="A118" s="46">
        <f t="shared" si="23"/>
        <v>98</v>
      </c>
      <c r="B118" s="150" t="s">
        <v>269</v>
      </c>
      <c r="C118" s="48">
        <f t="shared" si="21"/>
        <v>7699915.9199999999</v>
      </c>
      <c r="D118" s="41"/>
      <c r="E118" s="42"/>
      <c r="F118" s="42"/>
      <c r="G118" s="39"/>
      <c r="H118" s="43"/>
      <c r="I118" s="43"/>
      <c r="J118" s="46"/>
      <c r="K118" s="44"/>
      <c r="L118" s="39"/>
      <c r="M118" s="40"/>
      <c r="N118" s="100">
        <v>2</v>
      </c>
      <c r="O118" s="57">
        <f t="shared" si="30"/>
        <v>7229968</v>
      </c>
      <c r="P118" s="107"/>
      <c r="Q118" s="39"/>
      <c r="R118" s="41"/>
      <c r="S118" s="41"/>
      <c r="T118" s="41"/>
      <c r="U118" s="41"/>
      <c r="V118" s="44">
        <v>361498.4</v>
      </c>
      <c r="W118" s="58">
        <v>108449.52</v>
      </c>
      <c r="X118" s="42"/>
      <c r="Y118" s="42"/>
      <c r="Z118" s="45">
        <f t="shared" si="31"/>
        <v>7699915.9199999999</v>
      </c>
      <c r="AA118" s="42"/>
      <c r="AB118" s="45"/>
      <c r="AC118" s="46"/>
      <c r="AD118" s="46">
        <v>2026</v>
      </c>
      <c r="AE118" s="46">
        <v>2026</v>
      </c>
      <c r="AF118" s="4"/>
      <c r="AG118" s="16"/>
    </row>
    <row r="119" spans="1:33" s="5" customFormat="1" ht="24" customHeight="1">
      <c r="A119" s="46">
        <f t="shared" si="23"/>
        <v>99</v>
      </c>
      <c r="B119" s="150" t="s">
        <v>270</v>
      </c>
      <c r="C119" s="48">
        <f t="shared" si="21"/>
        <v>16479881.84</v>
      </c>
      <c r="D119" s="41"/>
      <c r="E119" s="42"/>
      <c r="F119" s="41"/>
      <c r="G119" s="39"/>
      <c r="H119" s="43"/>
      <c r="I119" s="43"/>
      <c r="J119" s="46"/>
      <c r="K119" s="82"/>
      <c r="L119" s="39"/>
      <c r="M119" s="40"/>
      <c r="N119" s="86"/>
      <c r="O119" s="57"/>
      <c r="P119" s="57">
        <v>15474067.460000001</v>
      </c>
      <c r="Q119" s="39"/>
      <c r="R119" s="41"/>
      <c r="S119" s="41"/>
      <c r="T119" s="41"/>
      <c r="U119" s="41"/>
      <c r="V119" s="44">
        <v>773703.37</v>
      </c>
      <c r="W119" s="58">
        <f t="shared" si="28"/>
        <v>232111.01</v>
      </c>
      <c r="X119" s="42"/>
      <c r="Y119" s="42"/>
      <c r="Z119" s="45"/>
      <c r="AA119" s="42"/>
      <c r="AB119" s="45">
        <f t="shared" si="24"/>
        <v>16479881.84</v>
      </c>
      <c r="AC119" s="46"/>
      <c r="AD119" s="46">
        <v>2026</v>
      </c>
      <c r="AE119" s="46">
        <v>2026</v>
      </c>
      <c r="AF119" s="16"/>
      <c r="AG119" s="16"/>
    </row>
    <row r="120" spans="1:33" s="5" customFormat="1" ht="24" customHeight="1">
      <c r="A120" s="46">
        <f t="shared" si="23"/>
        <v>100</v>
      </c>
      <c r="B120" s="150" t="s">
        <v>271</v>
      </c>
      <c r="C120" s="48">
        <f t="shared" si="21"/>
        <v>34793005.649999999</v>
      </c>
      <c r="D120" s="164">
        <v>2408149.4500000002</v>
      </c>
      <c r="E120" s="164"/>
      <c r="F120" s="164"/>
      <c r="G120" s="164">
        <v>1877007.23</v>
      </c>
      <c r="H120" s="164">
        <v>4295228.84</v>
      </c>
      <c r="I120" s="164">
        <v>9869950.4399999995</v>
      </c>
      <c r="J120" s="164"/>
      <c r="K120" s="164"/>
      <c r="L120" s="164">
        <v>3110053.1</v>
      </c>
      <c r="M120" s="164"/>
      <c r="N120" s="164"/>
      <c r="O120" s="164"/>
      <c r="P120" s="164"/>
      <c r="Q120" s="164"/>
      <c r="R120" s="164">
        <v>11109099.82</v>
      </c>
      <c r="S120" s="164"/>
      <c r="T120" s="114"/>
      <c r="U120" s="114"/>
      <c r="V120" s="75">
        <v>1633474.44</v>
      </c>
      <c r="W120" s="58">
        <f t="shared" si="28"/>
        <v>490042.33</v>
      </c>
      <c r="X120" s="114"/>
      <c r="Y120" s="119"/>
      <c r="Z120" s="114"/>
      <c r="AA120" s="119"/>
      <c r="AB120" s="45">
        <f t="shared" si="24"/>
        <v>34793005.649999999</v>
      </c>
      <c r="AC120" s="46"/>
      <c r="AD120" s="46">
        <v>2026</v>
      </c>
      <c r="AE120" s="46">
        <v>2026</v>
      </c>
      <c r="AF120" s="4"/>
      <c r="AG120" s="16"/>
    </row>
    <row r="121" spans="1:33" s="5" customFormat="1" ht="24" customHeight="1">
      <c r="A121" s="46">
        <f t="shared" si="23"/>
        <v>101</v>
      </c>
      <c r="B121" s="150" t="s">
        <v>272</v>
      </c>
      <c r="C121" s="48">
        <f t="shared" si="21"/>
        <v>32604075.75</v>
      </c>
      <c r="D121" s="41">
        <v>2914679.1</v>
      </c>
      <c r="E121" s="85">
        <v>1</v>
      </c>
      <c r="F121" s="50">
        <v>1612809</v>
      </c>
      <c r="G121" s="39">
        <v>2271816.5299999998</v>
      </c>
      <c r="H121" s="43">
        <v>5198686.3600000003</v>
      </c>
      <c r="I121" s="43">
        <v>11945993.720000001</v>
      </c>
      <c r="J121" s="73">
        <v>1</v>
      </c>
      <c r="K121" s="95">
        <v>2771340</v>
      </c>
      <c r="L121" s="39">
        <v>3764221.01</v>
      </c>
      <c r="M121" s="40"/>
      <c r="N121" s="40"/>
      <c r="O121" s="40"/>
      <c r="P121" s="107"/>
      <c r="Q121" s="39"/>
      <c r="R121" s="41"/>
      <c r="S121" s="41"/>
      <c r="T121" s="41"/>
      <c r="U121" s="41"/>
      <c r="V121" s="44">
        <f>1443336.84+224000</f>
        <v>1667336.84</v>
      </c>
      <c r="W121" s="58">
        <f t="shared" si="28"/>
        <v>457193.19</v>
      </c>
      <c r="X121" s="42"/>
      <c r="Y121" s="42"/>
      <c r="Z121" s="45"/>
      <c r="AA121" s="42"/>
      <c r="AB121" s="45">
        <f t="shared" si="24"/>
        <v>32604075.75</v>
      </c>
      <c r="AC121" s="46"/>
      <c r="AD121" s="46">
        <v>2026</v>
      </c>
      <c r="AE121" s="46">
        <v>2026</v>
      </c>
      <c r="AF121" s="4"/>
      <c r="AG121" s="16"/>
    </row>
    <row r="122" spans="1:33" s="5" customFormat="1" ht="24" customHeight="1">
      <c r="A122" s="46">
        <f t="shared" si="23"/>
        <v>102</v>
      </c>
      <c r="B122" s="150" t="s">
        <v>273</v>
      </c>
      <c r="C122" s="48">
        <f t="shared" si="21"/>
        <v>12845850.300000001</v>
      </c>
      <c r="D122" s="41"/>
      <c r="E122" s="42"/>
      <c r="F122" s="42"/>
      <c r="G122" s="39"/>
      <c r="H122" s="43"/>
      <c r="I122" s="43"/>
      <c r="J122" s="46"/>
      <c r="K122" s="44"/>
      <c r="L122" s="39"/>
      <c r="M122" s="40"/>
      <c r="N122" s="40"/>
      <c r="O122" s="40"/>
      <c r="P122" s="107">
        <v>12061831.27</v>
      </c>
      <c r="Q122" s="39"/>
      <c r="R122" s="41"/>
      <c r="S122" s="41"/>
      <c r="T122" s="41"/>
      <c r="U122" s="41"/>
      <c r="V122" s="44">
        <v>603091.56000000006</v>
      </c>
      <c r="W122" s="58">
        <f t="shared" si="28"/>
        <v>180927.47</v>
      </c>
      <c r="X122" s="42"/>
      <c r="Y122" s="42"/>
      <c r="Z122" s="45"/>
      <c r="AA122" s="42"/>
      <c r="AB122" s="45">
        <f t="shared" si="24"/>
        <v>12845850.300000001</v>
      </c>
      <c r="AC122" s="46"/>
      <c r="AD122" s="46">
        <v>2026</v>
      </c>
      <c r="AE122" s="46">
        <v>2026</v>
      </c>
      <c r="AF122" s="4"/>
      <c r="AG122" s="16"/>
    </row>
    <row r="123" spans="1:33" s="5" customFormat="1" ht="24" customHeight="1">
      <c r="A123" s="46">
        <f t="shared" si="23"/>
        <v>103</v>
      </c>
      <c r="B123" s="150" t="s">
        <v>274</v>
      </c>
      <c r="C123" s="48">
        <f t="shared" si="21"/>
        <v>10266553.140000001</v>
      </c>
      <c r="D123" s="41"/>
      <c r="E123" s="42"/>
      <c r="F123" s="42"/>
      <c r="G123" s="39"/>
      <c r="H123" s="43"/>
      <c r="I123" s="43"/>
      <c r="J123" s="46"/>
      <c r="K123" s="1"/>
      <c r="L123" s="39"/>
      <c r="M123" s="40"/>
      <c r="N123" s="100">
        <v>2</v>
      </c>
      <c r="O123" s="57">
        <f>4819978*N123</f>
        <v>9639956</v>
      </c>
      <c r="P123" s="107"/>
      <c r="Q123" s="39"/>
      <c r="R123" s="41"/>
      <c r="S123" s="41"/>
      <c r="T123" s="41"/>
      <c r="U123" s="41"/>
      <c r="V123" s="44">
        <v>481997.8</v>
      </c>
      <c r="W123" s="58">
        <v>144599.34</v>
      </c>
      <c r="X123" s="42"/>
      <c r="Y123" s="42"/>
      <c r="Z123" s="45">
        <f>C123</f>
        <v>10266553.140000001</v>
      </c>
      <c r="AA123" s="42"/>
      <c r="AB123" s="45"/>
      <c r="AC123" s="46"/>
      <c r="AD123" s="46">
        <v>2026</v>
      </c>
      <c r="AE123" s="46">
        <v>2026</v>
      </c>
      <c r="AF123" s="4"/>
      <c r="AG123" s="16"/>
    </row>
    <row r="124" spans="1:33" s="5" customFormat="1" ht="24" customHeight="1">
      <c r="A124" s="46">
        <f t="shared" si="23"/>
        <v>104</v>
      </c>
      <c r="B124" s="150" t="s">
        <v>39</v>
      </c>
      <c r="C124" s="48">
        <f t="shared" si="21"/>
        <v>33156958.969999999</v>
      </c>
      <c r="D124" s="41">
        <v>2294912.7599999998</v>
      </c>
      <c r="E124" s="42"/>
      <c r="F124" s="42"/>
      <c r="G124" s="39">
        <v>1788746.06</v>
      </c>
      <c r="H124" s="43">
        <v>4093257.36</v>
      </c>
      <c r="I124" s="43">
        <v>9405842.8000000007</v>
      </c>
      <c r="J124" s="46"/>
      <c r="K124" s="82"/>
      <c r="L124" s="39">
        <v>2963811.29</v>
      </c>
      <c r="M124" s="40"/>
      <c r="N124" s="86"/>
      <c r="O124" s="40"/>
      <c r="P124" s="39"/>
      <c r="Q124" s="39"/>
      <c r="R124" s="41">
        <v>10586724.539999999</v>
      </c>
      <c r="S124" s="41"/>
      <c r="T124" s="41"/>
      <c r="U124" s="41"/>
      <c r="V124" s="44">
        <v>1556664.74</v>
      </c>
      <c r="W124" s="58">
        <f t="shared" si="28"/>
        <v>466999.42</v>
      </c>
      <c r="X124" s="42"/>
      <c r="Y124" s="42"/>
      <c r="Z124" s="42"/>
      <c r="AA124" s="42"/>
      <c r="AB124" s="45">
        <f t="shared" si="24"/>
        <v>33156958.969999999</v>
      </c>
      <c r="AC124" s="46"/>
      <c r="AD124" s="46">
        <v>2026</v>
      </c>
      <c r="AE124" s="46">
        <v>2026</v>
      </c>
      <c r="AF124" s="4"/>
      <c r="AG124" s="16"/>
    </row>
    <row r="125" spans="1:33" s="5" customFormat="1" ht="24" customHeight="1">
      <c r="A125" s="46">
        <f t="shared" si="23"/>
        <v>105</v>
      </c>
      <c r="B125" s="150" t="s">
        <v>181</v>
      </c>
      <c r="C125" s="48">
        <f t="shared" si="21"/>
        <v>1264900.5</v>
      </c>
      <c r="D125" s="41"/>
      <c r="E125" s="42"/>
      <c r="F125" s="42"/>
      <c r="G125" s="39"/>
      <c r="H125" s="43"/>
      <c r="I125" s="43"/>
      <c r="J125" s="46"/>
      <c r="K125" s="82"/>
      <c r="L125" s="39"/>
      <c r="M125" s="57">
        <v>1187700</v>
      </c>
      <c r="N125" s="86"/>
      <c r="O125" s="40"/>
      <c r="P125" s="40"/>
      <c r="Q125" s="39"/>
      <c r="R125" s="41"/>
      <c r="S125" s="41"/>
      <c r="T125" s="41"/>
      <c r="U125" s="41"/>
      <c r="V125" s="44">
        <v>59385</v>
      </c>
      <c r="W125" s="58">
        <f t="shared" si="28"/>
        <v>17815.5</v>
      </c>
      <c r="X125" s="42"/>
      <c r="Y125" s="42"/>
      <c r="Z125" s="42"/>
      <c r="AA125" s="42"/>
      <c r="AB125" s="45">
        <f t="shared" si="24"/>
        <v>1264900.5</v>
      </c>
      <c r="AC125" s="46"/>
      <c r="AD125" s="46">
        <v>2026</v>
      </c>
      <c r="AE125" s="46">
        <v>2026</v>
      </c>
      <c r="AF125" s="4"/>
      <c r="AG125" s="16"/>
    </row>
    <row r="126" spans="1:33" s="5" customFormat="1" ht="24" customHeight="1">
      <c r="A126" s="46">
        <f t="shared" si="23"/>
        <v>106</v>
      </c>
      <c r="B126" s="150" t="s">
        <v>275</v>
      </c>
      <c r="C126" s="48">
        <f t="shared" si="21"/>
        <v>7699915.9199999999</v>
      </c>
      <c r="D126" s="41"/>
      <c r="E126" s="42"/>
      <c r="F126" s="42"/>
      <c r="G126" s="39"/>
      <c r="H126" s="43"/>
      <c r="I126" s="43"/>
      <c r="J126" s="46"/>
      <c r="K126" s="44"/>
      <c r="L126" s="39"/>
      <c r="M126" s="40"/>
      <c r="N126" s="100">
        <v>2</v>
      </c>
      <c r="O126" s="57">
        <f>3614984*N126</f>
        <v>7229968</v>
      </c>
      <c r="P126" s="107"/>
      <c r="Q126" s="39"/>
      <c r="R126" s="41"/>
      <c r="S126" s="41"/>
      <c r="T126" s="41"/>
      <c r="U126" s="41"/>
      <c r="V126" s="44">
        <v>361498.4</v>
      </c>
      <c r="W126" s="58">
        <v>108449.52</v>
      </c>
      <c r="X126" s="42"/>
      <c r="Y126" s="42"/>
      <c r="Z126" s="45">
        <f>C126</f>
        <v>7699915.9199999999</v>
      </c>
      <c r="AA126" s="42"/>
      <c r="AB126" s="45"/>
      <c r="AC126" s="46"/>
      <c r="AD126" s="46">
        <v>2026</v>
      </c>
      <c r="AE126" s="46">
        <v>2026</v>
      </c>
      <c r="AF126" s="4"/>
      <c r="AG126" s="16"/>
    </row>
    <row r="127" spans="1:33" s="5" customFormat="1" ht="24" customHeight="1">
      <c r="A127" s="46">
        <f t="shared" si="23"/>
        <v>107</v>
      </c>
      <c r="B127" s="150" t="s">
        <v>276</v>
      </c>
      <c r="C127" s="48">
        <f t="shared" ref="C127:C190" si="32">D127+F127+G127+H127+I127+K127+L127+M127+O127+P127+Q127+R127+S127+V127+W127+X127</f>
        <v>7699915.9199999999</v>
      </c>
      <c r="D127" s="41"/>
      <c r="E127" s="42"/>
      <c r="F127" s="42"/>
      <c r="G127" s="39"/>
      <c r="H127" s="43"/>
      <c r="I127" s="43"/>
      <c r="J127" s="46"/>
      <c r="K127" s="44"/>
      <c r="L127" s="39"/>
      <c r="M127" s="40"/>
      <c r="N127" s="100">
        <v>2</v>
      </c>
      <c r="O127" s="57">
        <f>3614984*N127</f>
        <v>7229968</v>
      </c>
      <c r="P127" s="107"/>
      <c r="Q127" s="39"/>
      <c r="R127" s="41"/>
      <c r="S127" s="41"/>
      <c r="T127" s="41"/>
      <c r="U127" s="41"/>
      <c r="V127" s="44">
        <v>361498.4</v>
      </c>
      <c r="W127" s="58">
        <v>108449.52</v>
      </c>
      <c r="X127" s="42"/>
      <c r="Y127" s="42"/>
      <c r="Z127" s="45">
        <f>C127</f>
        <v>7699915.9199999999</v>
      </c>
      <c r="AA127" s="42"/>
      <c r="AB127" s="45"/>
      <c r="AC127" s="46"/>
      <c r="AD127" s="46">
        <v>2026</v>
      </c>
      <c r="AE127" s="46">
        <v>2026</v>
      </c>
      <c r="AF127" s="4"/>
      <c r="AG127" s="16"/>
    </row>
    <row r="128" spans="1:33" s="5" customFormat="1" ht="24" customHeight="1">
      <c r="A128" s="46">
        <f t="shared" ref="A128:A191" si="33">A127+1</f>
        <v>108</v>
      </c>
      <c r="B128" s="150" t="s">
        <v>277</v>
      </c>
      <c r="C128" s="48">
        <f t="shared" si="32"/>
        <v>3849957.96</v>
      </c>
      <c r="D128" s="41"/>
      <c r="E128" s="42"/>
      <c r="F128" s="42"/>
      <c r="G128" s="39"/>
      <c r="H128" s="43"/>
      <c r="I128" s="43"/>
      <c r="J128" s="46"/>
      <c r="K128" s="44"/>
      <c r="L128" s="39"/>
      <c r="M128" s="40"/>
      <c r="N128" s="100">
        <v>1</v>
      </c>
      <c r="O128" s="57">
        <f t="shared" ref="O128:O136" si="34">3614984*N128</f>
        <v>3614984</v>
      </c>
      <c r="P128" s="107"/>
      <c r="Q128" s="39"/>
      <c r="R128" s="41"/>
      <c r="S128" s="41"/>
      <c r="T128" s="41"/>
      <c r="U128" s="41"/>
      <c r="V128" s="44">
        <v>180749.2</v>
      </c>
      <c r="W128" s="58">
        <v>54224.76</v>
      </c>
      <c r="X128" s="42"/>
      <c r="Y128" s="42"/>
      <c r="Z128" s="45">
        <f t="shared" ref="Z128:Z129" si="35">C128</f>
        <v>3849957.96</v>
      </c>
      <c r="AA128" s="42"/>
      <c r="AB128" s="45"/>
      <c r="AC128" s="46"/>
      <c r="AD128" s="46">
        <v>2026</v>
      </c>
      <c r="AE128" s="46">
        <v>2026</v>
      </c>
      <c r="AF128" s="4"/>
      <c r="AG128" s="16"/>
    </row>
    <row r="129" spans="1:33" s="5" customFormat="1" ht="24" customHeight="1">
      <c r="A129" s="46">
        <f t="shared" si="33"/>
        <v>109</v>
      </c>
      <c r="B129" s="150" t="s">
        <v>278</v>
      </c>
      <c r="C129" s="48">
        <f t="shared" si="32"/>
        <v>3849957.96</v>
      </c>
      <c r="D129" s="41"/>
      <c r="E129" s="42"/>
      <c r="F129" s="42"/>
      <c r="G129" s="39"/>
      <c r="H129" s="43"/>
      <c r="I129" s="43"/>
      <c r="J129" s="46"/>
      <c r="K129" s="44"/>
      <c r="L129" s="39"/>
      <c r="M129" s="40"/>
      <c r="N129" s="100">
        <v>1</v>
      </c>
      <c r="O129" s="57">
        <f t="shared" si="34"/>
        <v>3614984</v>
      </c>
      <c r="P129" s="107"/>
      <c r="Q129" s="39"/>
      <c r="R129" s="41"/>
      <c r="S129" s="41"/>
      <c r="T129" s="41"/>
      <c r="U129" s="41"/>
      <c r="V129" s="44">
        <v>180749.2</v>
      </c>
      <c r="W129" s="58">
        <v>54224.76</v>
      </c>
      <c r="X129" s="42"/>
      <c r="Y129" s="42"/>
      <c r="Z129" s="45">
        <f t="shared" si="35"/>
        <v>3849957.96</v>
      </c>
      <c r="AA129" s="42"/>
      <c r="AB129" s="45"/>
      <c r="AC129" s="46"/>
      <c r="AD129" s="46">
        <v>2026</v>
      </c>
      <c r="AE129" s="46">
        <v>2026</v>
      </c>
      <c r="AF129" s="4"/>
      <c r="AG129" s="16"/>
    </row>
    <row r="130" spans="1:33" s="5" customFormat="1" ht="24" customHeight="1">
      <c r="A130" s="46">
        <f t="shared" si="33"/>
        <v>110</v>
      </c>
      <c r="B130" s="150" t="s">
        <v>279</v>
      </c>
      <c r="C130" s="48">
        <f t="shared" si="32"/>
        <v>7699915.9199999999</v>
      </c>
      <c r="D130" s="41"/>
      <c r="E130" s="42"/>
      <c r="F130" s="42"/>
      <c r="G130" s="39"/>
      <c r="H130" s="43"/>
      <c r="I130" s="43"/>
      <c r="J130" s="46"/>
      <c r="K130" s="44"/>
      <c r="L130" s="39"/>
      <c r="M130" s="40"/>
      <c r="N130" s="100">
        <v>2</v>
      </c>
      <c r="O130" s="57">
        <f>3614984*N130</f>
        <v>7229968</v>
      </c>
      <c r="P130" s="107"/>
      <c r="Q130" s="39"/>
      <c r="R130" s="41"/>
      <c r="S130" s="41"/>
      <c r="T130" s="41"/>
      <c r="U130" s="41"/>
      <c r="V130" s="44">
        <v>361498.4</v>
      </c>
      <c r="W130" s="58">
        <v>108449.52</v>
      </c>
      <c r="X130" s="42"/>
      <c r="Y130" s="42"/>
      <c r="Z130" s="45">
        <f>C130</f>
        <v>7699915.9199999999</v>
      </c>
      <c r="AA130" s="42"/>
      <c r="AB130" s="45"/>
      <c r="AC130" s="46"/>
      <c r="AD130" s="46">
        <v>2026</v>
      </c>
      <c r="AE130" s="46">
        <v>2026</v>
      </c>
      <c r="AF130" s="4"/>
      <c r="AG130" s="16"/>
    </row>
    <row r="131" spans="1:33" s="5" customFormat="1" ht="24" customHeight="1">
      <c r="A131" s="46">
        <f t="shared" si="33"/>
        <v>111</v>
      </c>
      <c r="B131" s="150" t="s">
        <v>280</v>
      </c>
      <c r="C131" s="48">
        <f t="shared" si="32"/>
        <v>3849957.96</v>
      </c>
      <c r="D131" s="41"/>
      <c r="E131" s="42"/>
      <c r="F131" s="42"/>
      <c r="G131" s="39"/>
      <c r="H131" s="43"/>
      <c r="I131" s="43"/>
      <c r="J131" s="46"/>
      <c r="K131" s="44"/>
      <c r="L131" s="39"/>
      <c r="M131" s="40"/>
      <c r="N131" s="100">
        <v>1</v>
      </c>
      <c r="O131" s="57">
        <f t="shared" si="34"/>
        <v>3614984</v>
      </c>
      <c r="P131" s="107"/>
      <c r="Q131" s="39"/>
      <c r="R131" s="41"/>
      <c r="S131" s="41"/>
      <c r="T131" s="41"/>
      <c r="U131" s="41"/>
      <c r="V131" s="44">
        <v>180749.2</v>
      </c>
      <c r="W131" s="58">
        <v>54224.76</v>
      </c>
      <c r="X131" s="42"/>
      <c r="Y131" s="42"/>
      <c r="Z131" s="45">
        <f t="shared" ref="Z131:Z133" si="36">C131</f>
        <v>3849957.96</v>
      </c>
      <c r="AA131" s="42"/>
      <c r="AB131" s="45"/>
      <c r="AC131" s="46"/>
      <c r="AD131" s="46">
        <v>2026</v>
      </c>
      <c r="AE131" s="46">
        <v>2026</v>
      </c>
      <c r="AF131" s="4"/>
      <c r="AG131" s="16"/>
    </row>
    <row r="132" spans="1:33" s="5" customFormat="1" ht="24" customHeight="1">
      <c r="A132" s="46">
        <f t="shared" si="33"/>
        <v>112</v>
      </c>
      <c r="B132" s="150" t="s">
        <v>281</v>
      </c>
      <c r="C132" s="48">
        <f t="shared" si="32"/>
        <v>3849957.96</v>
      </c>
      <c r="D132" s="41"/>
      <c r="E132" s="42"/>
      <c r="F132" s="42"/>
      <c r="G132" s="39"/>
      <c r="H132" s="43"/>
      <c r="I132" s="43"/>
      <c r="J132" s="46"/>
      <c r="K132" s="44"/>
      <c r="L132" s="39"/>
      <c r="M132" s="40"/>
      <c r="N132" s="100">
        <v>1</v>
      </c>
      <c r="O132" s="57">
        <f t="shared" si="34"/>
        <v>3614984</v>
      </c>
      <c r="P132" s="107"/>
      <c r="Q132" s="39"/>
      <c r="R132" s="41"/>
      <c r="S132" s="41"/>
      <c r="T132" s="41"/>
      <c r="U132" s="41"/>
      <c r="V132" s="44">
        <v>180749.2</v>
      </c>
      <c r="W132" s="58">
        <v>54224.76</v>
      </c>
      <c r="X132" s="42"/>
      <c r="Y132" s="42"/>
      <c r="Z132" s="45">
        <f t="shared" si="36"/>
        <v>3849957.96</v>
      </c>
      <c r="AA132" s="42"/>
      <c r="AB132" s="45"/>
      <c r="AC132" s="46"/>
      <c r="AD132" s="46">
        <v>2026</v>
      </c>
      <c r="AE132" s="46">
        <v>2026</v>
      </c>
      <c r="AF132" s="4"/>
      <c r="AG132" s="16"/>
    </row>
    <row r="133" spans="1:33" s="5" customFormat="1" ht="24" customHeight="1">
      <c r="A133" s="46">
        <f t="shared" si="33"/>
        <v>113</v>
      </c>
      <c r="B133" s="150" t="s">
        <v>282</v>
      </c>
      <c r="C133" s="48">
        <f t="shared" si="32"/>
        <v>3849957.96</v>
      </c>
      <c r="D133" s="41"/>
      <c r="E133" s="42"/>
      <c r="F133" s="42"/>
      <c r="G133" s="39"/>
      <c r="H133" s="43"/>
      <c r="I133" s="43"/>
      <c r="J133" s="46"/>
      <c r="K133" s="44"/>
      <c r="L133" s="39"/>
      <c r="M133" s="40"/>
      <c r="N133" s="100">
        <v>1</v>
      </c>
      <c r="O133" s="57">
        <f t="shared" si="34"/>
        <v>3614984</v>
      </c>
      <c r="P133" s="107"/>
      <c r="Q133" s="39"/>
      <c r="R133" s="41"/>
      <c r="S133" s="41"/>
      <c r="T133" s="41"/>
      <c r="U133" s="41"/>
      <c r="V133" s="44">
        <v>180749.2</v>
      </c>
      <c r="W133" s="58">
        <v>54224.76</v>
      </c>
      <c r="X133" s="42"/>
      <c r="Y133" s="42"/>
      <c r="Z133" s="45">
        <f t="shared" si="36"/>
        <v>3849957.96</v>
      </c>
      <c r="AA133" s="42"/>
      <c r="AB133" s="45"/>
      <c r="AC133" s="46"/>
      <c r="AD133" s="46">
        <v>2026</v>
      </c>
      <c r="AE133" s="46">
        <v>2026</v>
      </c>
      <c r="AF133" s="4"/>
      <c r="AG133" s="16"/>
    </row>
    <row r="134" spans="1:33" s="5" customFormat="1" ht="24" customHeight="1">
      <c r="A134" s="46">
        <f t="shared" si="33"/>
        <v>114</v>
      </c>
      <c r="B134" s="150" t="s">
        <v>283</v>
      </c>
      <c r="C134" s="48">
        <f t="shared" si="32"/>
        <v>7699915.9199999999</v>
      </c>
      <c r="D134" s="41"/>
      <c r="E134" s="42"/>
      <c r="F134" s="42"/>
      <c r="G134" s="39"/>
      <c r="H134" s="43"/>
      <c r="I134" s="43"/>
      <c r="J134" s="46"/>
      <c r="K134" s="44"/>
      <c r="L134" s="39"/>
      <c r="M134" s="40"/>
      <c r="N134" s="100">
        <v>2</v>
      </c>
      <c r="O134" s="57">
        <f>3614984*N134</f>
        <v>7229968</v>
      </c>
      <c r="P134" s="107"/>
      <c r="Q134" s="39"/>
      <c r="R134" s="41"/>
      <c r="S134" s="41"/>
      <c r="T134" s="41"/>
      <c r="U134" s="41"/>
      <c r="V134" s="44">
        <v>361498.4</v>
      </c>
      <c r="W134" s="58">
        <v>108449.52</v>
      </c>
      <c r="X134" s="42"/>
      <c r="Y134" s="42"/>
      <c r="Z134" s="45">
        <f>C134</f>
        <v>7699915.9199999999</v>
      </c>
      <c r="AA134" s="42"/>
      <c r="AB134" s="45"/>
      <c r="AC134" s="46"/>
      <c r="AD134" s="46">
        <v>2026</v>
      </c>
      <c r="AE134" s="46">
        <v>2026</v>
      </c>
      <c r="AF134" s="4"/>
      <c r="AG134" s="16"/>
    </row>
    <row r="135" spans="1:33" s="5" customFormat="1" ht="24" customHeight="1">
      <c r="A135" s="46">
        <f t="shared" si="33"/>
        <v>115</v>
      </c>
      <c r="B135" s="150" t="s">
        <v>284</v>
      </c>
      <c r="C135" s="48">
        <f t="shared" si="32"/>
        <v>3849957.96</v>
      </c>
      <c r="D135" s="41"/>
      <c r="E135" s="42"/>
      <c r="F135" s="42"/>
      <c r="G135" s="39"/>
      <c r="H135" s="43"/>
      <c r="I135" s="43"/>
      <c r="J135" s="46"/>
      <c r="K135" s="44"/>
      <c r="L135" s="39"/>
      <c r="M135" s="40"/>
      <c r="N135" s="100">
        <v>1</v>
      </c>
      <c r="O135" s="57">
        <f t="shared" si="34"/>
        <v>3614984</v>
      </c>
      <c r="P135" s="107"/>
      <c r="Q135" s="39"/>
      <c r="R135" s="41"/>
      <c r="S135" s="41"/>
      <c r="T135" s="41"/>
      <c r="U135" s="41"/>
      <c r="V135" s="44">
        <v>180749.2</v>
      </c>
      <c r="W135" s="58">
        <v>54224.76</v>
      </c>
      <c r="X135" s="42"/>
      <c r="Y135" s="42"/>
      <c r="Z135" s="45">
        <f t="shared" ref="Z135:Z136" si="37">C135</f>
        <v>3849957.96</v>
      </c>
      <c r="AA135" s="42"/>
      <c r="AB135" s="45"/>
      <c r="AC135" s="46"/>
      <c r="AD135" s="46">
        <v>2026</v>
      </c>
      <c r="AE135" s="46">
        <v>2026</v>
      </c>
      <c r="AF135" s="4"/>
      <c r="AG135" s="16"/>
    </row>
    <row r="136" spans="1:33" s="5" customFormat="1" ht="24" customHeight="1">
      <c r="A136" s="46">
        <f t="shared" si="33"/>
        <v>116</v>
      </c>
      <c r="B136" s="150" t="s">
        <v>285</v>
      </c>
      <c r="C136" s="48">
        <f t="shared" si="32"/>
        <v>3849957.96</v>
      </c>
      <c r="D136" s="41"/>
      <c r="E136" s="42"/>
      <c r="F136" s="42"/>
      <c r="G136" s="39"/>
      <c r="H136" s="43"/>
      <c r="I136" s="43"/>
      <c r="J136" s="46"/>
      <c r="K136" s="44"/>
      <c r="L136" s="39"/>
      <c r="M136" s="40"/>
      <c r="N136" s="100">
        <v>1</v>
      </c>
      <c r="O136" s="57">
        <f t="shared" si="34"/>
        <v>3614984</v>
      </c>
      <c r="P136" s="107"/>
      <c r="Q136" s="39"/>
      <c r="R136" s="41"/>
      <c r="S136" s="41"/>
      <c r="T136" s="41"/>
      <c r="U136" s="41"/>
      <c r="V136" s="44">
        <v>180749.2</v>
      </c>
      <c r="W136" s="58">
        <v>54224.76</v>
      </c>
      <c r="X136" s="42"/>
      <c r="Y136" s="42"/>
      <c r="Z136" s="45">
        <f t="shared" si="37"/>
        <v>3849957.96</v>
      </c>
      <c r="AA136" s="42"/>
      <c r="AB136" s="45"/>
      <c r="AC136" s="46"/>
      <c r="AD136" s="46">
        <v>2026</v>
      </c>
      <c r="AE136" s="46">
        <v>2026</v>
      </c>
      <c r="AF136" s="4"/>
      <c r="AG136" s="16"/>
    </row>
    <row r="137" spans="1:33" s="5" customFormat="1" ht="24" customHeight="1">
      <c r="A137" s="46">
        <f t="shared" si="33"/>
        <v>117</v>
      </c>
      <c r="B137" s="150" t="s">
        <v>286</v>
      </c>
      <c r="C137" s="48">
        <f t="shared" si="32"/>
        <v>7699915.9199999999</v>
      </c>
      <c r="D137" s="41"/>
      <c r="E137" s="42"/>
      <c r="F137" s="42"/>
      <c r="G137" s="39"/>
      <c r="H137" s="43"/>
      <c r="I137" s="43"/>
      <c r="J137" s="46"/>
      <c r="K137" s="44"/>
      <c r="L137" s="39"/>
      <c r="M137" s="40"/>
      <c r="N137" s="100">
        <v>2</v>
      </c>
      <c r="O137" s="57">
        <f>3614984*N137</f>
        <v>7229968</v>
      </c>
      <c r="P137" s="107"/>
      <c r="Q137" s="39"/>
      <c r="R137" s="41"/>
      <c r="S137" s="41"/>
      <c r="T137" s="41"/>
      <c r="U137" s="41"/>
      <c r="V137" s="44">
        <v>361498.4</v>
      </c>
      <c r="W137" s="58">
        <v>108449.52</v>
      </c>
      <c r="X137" s="42"/>
      <c r="Y137" s="42"/>
      <c r="Z137" s="45">
        <f>C137</f>
        <v>7699915.9199999999</v>
      </c>
      <c r="AA137" s="42"/>
      <c r="AB137" s="45"/>
      <c r="AC137" s="46"/>
      <c r="AD137" s="46">
        <v>2026</v>
      </c>
      <c r="AE137" s="46">
        <v>2026</v>
      </c>
      <c r="AF137" s="4"/>
      <c r="AG137" s="16"/>
    </row>
    <row r="138" spans="1:33" s="5" customFormat="1" ht="24" customHeight="1">
      <c r="A138" s="46">
        <f t="shared" si="33"/>
        <v>118</v>
      </c>
      <c r="B138" s="150" t="s">
        <v>287</v>
      </c>
      <c r="C138" s="48">
        <f t="shared" si="32"/>
        <v>7699915.9199999999</v>
      </c>
      <c r="D138" s="41"/>
      <c r="E138" s="42"/>
      <c r="F138" s="42"/>
      <c r="G138" s="39"/>
      <c r="H138" s="43"/>
      <c r="I138" s="43"/>
      <c r="J138" s="46"/>
      <c r="K138" s="44"/>
      <c r="L138" s="39"/>
      <c r="M138" s="40"/>
      <c r="N138" s="100">
        <v>2</v>
      </c>
      <c r="O138" s="57">
        <f>3614984*N138</f>
        <v>7229968</v>
      </c>
      <c r="P138" s="107"/>
      <c r="Q138" s="39"/>
      <c r="R138" s="41"/>
      <c r="S138" s="41"/>
      <c r="T138" s="41"/>
      <c r="U138" s="41"/>
      <c r="V138" s="44">
        <v>361498.4</v>
      </c>
      <c r="W138" s="58">
        <v>108449.52</v>
      </c>
      <c r="X138" s="42"/>
      <c r="Y138" s="42"/>
      <c r="Z138" s="45">
        <f>C138</f>
        <v>7699915.9199999999</v>
      </c>
      <c r="AA138" s="42"/>
      <c r="AB138" s="45"/>
      <c r="AC138" s="46"/>
      <c r="AD138" s="46">
        <v>2026</v>
      </c>
      <c r="AE138" s="46">
        <v>2026</v>
      </c>
      <c r="AF138" s="4"/>
      <c r="AG138" s="16"/>
    </row>
    <row r="139" spans="1:33" s="5" customFormat="1" ht="24" customHeight="1">
      <c r="A139" s="46">
        <f t="shared" si="33"/>
        <v>119</v>
      </c>
      <c r="B139" s="150" t="s">
        <v>288</v>
      </c>
      <c r="C139" s="48">
        <f t="shared" si="32"/>
        <v>3849957.96</v>
      </c>
      <c r="D139" s="41"/>
      <c r="E139" s="42"/>
      <c r="F139" s="42"/>
      <c r="G139" s="39"/>
      <c r="H139" s="43"/>
      <c r="I139" s="43"/>
      <c r="J139" s="46"/>
      <c r="K139" s="44"/>
      <c r="L139" s="39"/>
      <c r="M139" s="40"/>
      <c r="N139" s="100">
        <v>1</v>
      </c>
      <c r="O139" s="57">
        <f t="shared" ref="O139" si="38">3614984*N139</f>
        <v>3614984</v>
      </c>
      <c r="P139" s="107"/>
      <c r="Q139" s="39"/>
      <c r="R139" s="41"/>
      <c r="S139" s="41"/>
      <c r="T139" s="41"/>
      <c r="U139" s="41"/>
      <c r="V139" s="44">
        <v>180749.2</v>
      </c>
      <c r="W139" s="58">
        <v>54224.76</v>
      </c>
      <c r="X139" s="42"/>
      <c r="Y139" s="42"/>
      <c r="Z139" s="45">
        <f t="shared" ref="Z139" si="39">C139</f>
        <v>3849957.96</v>
      </c>
      <c r="AA139" s="42"/>
      <c r="AB139" s="45"/>
      <c r="AC139" s="46"/>
      <c r="AD139" s="46">
        <v>2026</v>
      </c>
      <c r="AE139" s="46">
        <v>2026</v>
      </c>
      <c r="AF139" s="4"/>
      <c r="AG139" s="16"/>
    </row>
    <row r="140" spans="1:33" s="5" customFormat="1" ht="24" customHeight="1">
      <c r="A140" s="46">
        <f t="shared" si="33"/>
        <v>120</v>
      </c>
      <c r="B140" s="150" t="s">
        <v>289</v>
      </c>
      <c r="C140" s="48">
        <f t="shared" si="32"/>
        <v>15399831.84</v>
      </c>
      <c r="D140" s="41"/>
      <c r="E140" s="42"/>
      <c r="F140" s="42"/>
      <c r="G140" s="39"/>
      <c r="H140" s="43"/>
      <c r="I140" s="43"/>
      <c r="J140" s="46"/>
      <c r="K140" s="44"/>
      <c r="L140" s="39"/>
      <c r="M140" s="40"/>
      <c r="N140" s="100">
        <v>4</v>
      </c>
      <c r="O140" s="57">
        <f>3614984*N140</f>
        <v>14459936</v>
      </c>
      <c r="P140" s="107"/>
      <c r="Q140" s="39"/>
      <c r="R140" s="41"/>
      <c r="S140" s="41"/>
      <c r="T140" s="41"/>
      <c r="U140" s="41"/>
      <c r="V140" s="44">
        <v>722996.8</v>
      </c>
      <c r="W140" s="58">
        <v>216899.04</v>
      </c>
      <c r="X140" s="42"/>
      <c r="Y140" s="42"/>
      <c r="Z140" s="45">
        <f>C140</f>
        <v>15399831.84</v>
      </c>
      <c r="AA140" s="42"/>
      <c r="AB140" s="45"/>
      <c r="AC140" s="46"/>
      <c r="AD140" s="46">
        <v>2026</v>
      </c>
      <c r="AE140" s="46">
        <v>2026</v>
      </c>
      <c r="AF140" s="4"/>
      <c r="AG140" s="16"/>
    </row>
    <row r="141" spans="1:33" s="5" customFormat="1" ht="24" customHeight="1">
      <c r="A141" s="46">
        <f t="shared" si="33"/>
        <v>121</v>
      </c>
      <c r="B141" s="150" t="s">
        <v>290</v>
      </c>
      <c r="C141" s="48">
        <f t="shared" si="32"/>
        <v>3849957.96</v>
      </c>
      <c r="D141" s="41"/>
      <c r="E141" s="42"/>
      <c r="F141" s="42"/>
      <c r="G141" s="39"/>
      <c r="H141" s="43"/>
      <c r="I141" s="43"/>
      <c r="J141" s="46"/>
      <c r="K141" s="44"/>
      <c r="L141" s="39"/>
      <c r="M141" s="40"/>
      <c r="N141" s="100">
        <v>1</v>
      </c>
      <c r="O141" s="57">
        <f t="shared" ref="O141:O159" si="40">3614984*N141</f>
        <v>3614984</v>
      </c>
      <c r="P141" s="107"/>
      <c r="Q141" s="39"/>
      <c r="R141" s="41"/>
      <c r="S141" s="41"/>
      <c r="T141" s="41"/>
      <c r="U141" s="41"/>
      <c r="V141" s="44">
        <v>180749.2</v>
      </c>
      <c r="W141" s="58">
        <v>54224.76</v>
      </c>
      <c r="X141" s="42"/>
      <c r="Y141" s="42"/>
      <c r="Z141" s="45">
        <f t="shared" ref="Z141:Z150" si="41">C141</f>
        <v>3849957.96</v>
      </c>
      <c r="AA141" s="42"/>
      <c r="AB141" s="45"/>
      <c r="AC141" s="46"/>
      <c r="AD141" s="46">
        <v>2026</v>
      </c>
      <c r="AE141" s="46">
        <v>2026</v>
      </c>
      <c r="AF141" s="4"/>
      <c r="AG141" s="16"/>
    </row>
    <row r="142" spans="1:33" s="5" customFormat="1" ht="24" customHeight="1">
      <c r="A142" s="46">
        <f t="shared" si="33"/>
        <v>122</v>
      </c>
      <c r="B142" s="150" t="s">
        <v>291</v>
      </c>
      <c r="C142" s="48">
        <f t="shared" si="32"/>
        <v>3849957.96</v>
      </c>
      <c r="D142" s="41"/>
      <c r="E142" s="42"/>
      <c r="F142" s="42"/>
      <c r="G142" s="39"/>
      <c r="H142" s="43"/>
      <c r="I142" s="43"/>
      <c r="J142" s="46"/>
      <c r="K142" s="44"/>
      <c r="L142" s="39"/>
      <c r="M142" s="40"/>
      <c r="N142" s="100">
        <v>1</v>
      </c>
      <c r="O142" s="57">
        <f t="shared" si="40"/>
        <v>3614984</v>
      </c>
      <c r="P142" s="107"/>
      <c r="Q142" s="39"/>
      <c r="R142" s="41"/>
      <c r="S142" s="41"/>
      <c r="T142" s="41"/>
      <c r="U142" s="41"/>
      <c r="V142" s="44">
        <v>180749.2</v>
      </c>
      <c r="W142" s="58">
        <v>54224.76</v>
      </c>
      <c r="X142" s="42"/>
      <c r="Y142" s="42"/>
      <c r="Z142" s="45">
        <f t="shared" si="41"/>
        <v>3849957.96</v>
      </c>
      <c r="AA142" s="42"/>
      <c r="AB142" s="45"/>
      <c r="AC142" s="46"/>
      <c r="AD142" s="46">
        <v>2026</v>
      </c>
      <c r="AE142" s="46">
        <v>2026</v>
      </c>
      <c r="AF142" s="4"/>
      <c r="AG142" s="16"/>
    </row>
    <row r="143" spans="1:33" s="5" customFormat="1" ht="24" customHeight="1">
      <c r="A143" s="46">
        <f t="shared" si="33"/>
        <v>123</v>
      </c>
      <c r="B143" s="150" t="s">
        <v>292</v>
      </c>
      <c r="C143" s="48">
        <f t="shared" si="32"/>
        <v>3849957.96</v>
      </c>
      <c r="D143" s="41"/>
      <c r="E143" s="42"/>
      <c r="F143" s="42"/>
      <c r="G143" s="39"/>
      <c r="H143" s="43"/>
      <c r="I143" s="43"/>
      <c r="J143" s="46"/>
      <c r="K143" s="44"/>
      <c r="L143" s="39"/>
      <c r="M143" s="40"/>
      <c r="N143" s="100">
        <v>1</v>
      </c>
      <c r="O143" s="57">
        <f t="shared" si="40"/>
        <v>3614984</v>
      </c>
      <c r="P143" s="107"/>
      <c r="Q143" s="39"/>
      <c r="R143" s="41"/>
      <c r="S143" s="41"/>
      <c r="T143" s="41"/>
      <c r="U143" s="41"/>
      <c r="V143" s="44">
        <v>180749.2</v>
      </c>
      <c r="W143" s="58">
        <v>54224.76</v>
      </c>
      <c r="X143" s="42"/>
      <c r="Y143" s="42"/>
      <c r="Z143" s="45">
        <f t="shared" si="41"/>
        <v>3849957.96</v>
      </c>
      <c r="AA143" s="42"/>
      <c r="AB143" s="45"/>
      <c r="AC143" s="46"/>
      <c r="AD143" s="46">
        <v>2026</v>
      </c>
      <c r="AE143" s="46">
        <v>2026</v>
      </c>
      <c r="AF143" s="4"/>
      <c r="AG143" s="16"/>
    </row>
    <row r="144" spans="1:33" s="5" customFormat="1" ht="24" customHeight="1">
      <c r="A144" s="46">
        <f t="shared" si="33"/>
        <v>124</v>
      </c>
      <c r="B144" s="150" t="s">
        <v>293</v>
      </c>
      <c r="C144" s="48">
        <f t="shared" si="32"/>
        <v>7699915.9199999999</v>
      </c>
      <c r="D144" s="41"/>
      <c r="E144" s="42"/>
      <c r="F144" s="42"/>
      <c r="G144" s="39"/>
      <c r="H144" s="43"/>
      <c r="I144" s="43"/>
      <c r="J144" s="46"/>
      <c r="K144" s="44"/>
      <c r="L144" s="39"/>
      <c r="M144" s="40"/>
      <c r="N144" s="100">
        <v>2</v>
      </c>
      <c r="O144" s="57">
        <f t="shared" si="40"/>
        <v>7229968</v>
      </c>
      <c r="P144" s="107"/>
      <c r="Q144" s="39"/>
      <c r="R144" s="41"/>
      <c r="S144" s="41"/>
      <c r="T144" s="41"/>
      <c r="U144" s="41"/>
      <c r="V144" s="44">
        <v>361498.4</v>
      </c>
      <c r="W144" s="58">
        <v>108449.52</v>
      </c>
      <c r="X144" s="42"/>
      <c r="Y144" s="42"/>
      <c r="Z144" s="45">
        <f t="shared" si="41"/>
        <v>7699915.9199999999</v>
      </c>
      <c r="AA144" s="42"/>
      <c r="AB144" s="45"/>
      <c r="AC144" s="46"/>
      <c r="AD144" s="46">
        <v>2026</v>
      </c>
      <c r="AE144" s="46">
        <v>2026</v>
      </c>
      <c r="AF144" s="4"/>
      <c r="AG144" s="16"/>
    </row>
    <row r="145" spans="1:33" s="5" customFormat="1" ht="24" customHeight="1">
      <c r="A145" s="46">
        <f t="shared" si="33"/>
        <v>125</v>
      </c>
      <c r="B145" s="150" t="s">
        <v>294</v>
      </c>
      <c r="C145" s="48">
        <f t="shared" si="32"/>
        <v>7699915.9199999999</v>
      </c>
      <c r="D145" s="41"/>
      <c r="E145" s="42"/>
      <c r="F145" s="42"/>
      <c r="G145" s="39"/>
      <c r="H145" s="43"/>
      <c r="I145" s="43"/>
      <c r="J145" s="46"/>
      <c r="K145" s="44"/>
      <c r="L145" s="39"/>
      <c r="M145" s="40"/>
      <c r="N145" s="100">
        <v>2</v>
      </c>
      <c r="O145" s="57">
        <f t="shared" si="40"/>
        <v>7229968</v>
      </c>
      <c r="P145" s="107"/>
      <c r="Q145" s="39"/>
      <c r="R145" s="41"/>
      <c r="S145" s="41"/>
      <c r="T145" s="41"/>
      <c r="U145" s="41"/>
      <c r="V145" s="44">
        <v>361498.4</v>
      </c>
      <c r="W145" s="58">
        <v>108449.52</v>
      </c>
      <c r="X145" s="42"/>
      <c r="Y145" s="42"/>
      <c r="Z145" s="45">
        <f t="shared" si="41"/>
        <v>7699915.9199999999</v>
      </c>
      <c r="AA145" s="42"/>
      <c r="AB145" s="45"/>
      <c r="AC145" s="46"/>
      <c r="AD145" s="46">
        <v>2026</v>
      </c>
      <c r="AE145" s="46">
        <v>2026</v>
      </c>
      <c r="AF145" s="4"/>
      <c r="AG145" s="16"/>
    </row>
    <row r="146" spans="1:33" s="5" customFormat="1" ht="24" customHeight="1">
      <c r="A146" s="46">
        <f t="shared" si="33"/>
        <v>126</v>
      </c>
      <c r="B146" s="150" t="s">
        <v>295</v>
      </c>
      <c r="C146" s="48">
        <f t="shared" si="32"/>
        <v>3849957.96</v>
      </c>
      <c r="D146" s="41"/>
      <c r="E146" s="42"/>
      <c r="F146" s="42"/>
      <c r="G146" s="39"/>
      <c r="H146" s="43"/>
      <c r="I146" s="43"/>
      <c r="J146" s="46"/>
      <c r="K146" s="44"/>
      <c r="L146" s="39"/>
      <c r="M146" s="40"/>
      <c r="N146" s="100">
        <v>1</v>
      </c>
      <c r="O146" s="57">
        <f t="shared" si="40"/>
        <v>3614984</v>
      </c>
      <c r="P146" s="107"/>
      <c r="Q146" s="39"/>
      <c r="R146" s="41"/>
      <c r="S146" s="41"/>
      <c r="T146" s="41"/>
      <c r="U146" s="41"/>
      <c r="V146" s="44">
        <v>180749.2</v>
      </c>
      <c r="W146" s="58">
        <v>54224.76</v>
      </c>
      <c r="X146" s="42"/>
      <c r="Y146" s="42"/>
      <c r="Z146" s="45">
        <f t="shared" si="41"/>
        <v>3849957.96</v>
      </c>
      <c r="AA146" s="42"/>
      <c r="AB146" s="45"/>
      <c r="AC146" s="46"/>
      <c r="AD146" s="46">
        <v>2026</v>
      </c>
      <c r="AE146" s="46">
        <v>2026</v>
      </c>
      <c r="AF146" s="4"/>
      <c r="AG146" s="16"/>
    </row>
    <row r="147" spans="1:33" s="5" customFormat="1" ht="24" customHeight="1">
      <c r="A147" s="46">
        <f t="shared" si="33"/>
        <v>127</v>
      </c>
      <c r="B147" s="150" t="s">
        <v>296</v>
      </c>
      <c r="C147" s="48">
        <f t="shared" si="32"/>
        <v>7699915.9199999999</v>
      </c>
      <c r="D147" s="41"/>
      <c r="E147" s="42"/>
      <c r="F147" s="42"/>
      <c r="G147" s="39"/>
      <c r="H147" s="43"/>
      <c r="I147" s="43"/>
      <c r="J147" s="46"/>
      <c r="K147" s="44"/>
      <c r="L147" s="39"/>
      <c r="M147" s="40"/>
      <c r="N147" s="100">
        <v>2</v>
      </c>
      <c r="O147" s="57">
        <f t="shared" si="40"/>
        <v>7229968</v>
      </c>
      <c r="P147" s="107"/>
      <c r="Q147" s="39"/>
      <c r="R147" s="41"/>
      <c r="S147" s="41"/>
      <c r="T147" s="41"/>
      <c r="U147" s="41"/>
      <c r="V147" s="44">
        <v>361498.4</v>
      </c>
      <c r="W147" s="58">
        <v>108449.52</v>
      </c>
      <c r="X147" s="42"/>
      <c r="Y147" s="42"/>
      <c r="Z147" s="45">
        <f t="shared" si="41"/>
        <v>7699915.9199999999</v>
      </c>
      <c r="AA147" s="42"/>
      <c r="AB147" s="45"/>
      <c r="AC147" s="46"/>
      <c r="AD147" s="46">
        <v>2026</v>
      </c>
      <c r="AE147" s="46">
        <v>2026</v>
      </c>
      <c r="AF147" s="4"/>
      <c r="AG147" s="16"/>
    </row>
    <row r="148" spans="1:33" s="5" customFormat="1" ht="24" customHeight="1">
      <c r="A148" s="46">
        <f t="shared" si="33"/>
        <v>128</v>
      </c>
      <c r="B148" s="150" t="s">
        <v>297</v>
      </c>
      <c r="C148" s="48">
        <f t="shared" si="32"/>
        <v>3849957.96</v>
      </c>
      <c r="D148" s="41"/>
      <c r="E148" s="42"/>
      <c r="F148" s="42"/>
      <c r="G148" s="39"/>
      <c r="H148" s="43"/>
      <c r="I148" s="43"/>
      <c r="J148" s="46"/>
      <c r="K148" s="44"/>
      <c r="L148" s="39"/>
      <c r="M148" s="40"/>
      <c r="N148" s="100">
        <v>1</v>
      </c>
      <c r="O148" s="57">
        <f t="shared" si="40"/>
        <v>3614984</v>
      </c>
      <c r="P148" s="107"/>
      <c r="Q148" s="39"/>
      <c r="R148" s="41"/>
      <c r="S148" s="41"/>
      <c r="T148" s="41"/>
      <c r="U148" s="41"/>
      <c r="V148" s="44">
        <v>180749.2</v>
      </c>
      <c r="W148" s="58">
        <v>54224.76</v>
      </c>
      <c r="X148" s="42"/>
      <c r="Y148" s="42"/>
      <c r="Z148" s="45">
        <f t="shared" si="41"/>
        <v>3849957.96</v>
      </c>
      <c r="AA148" s="42"/>
      <c r="AB148" s="45"/>
      <c r="AC148" s="46"/>
      <c r="AD148" s="46">
        <v>2026</v>
      </c>
      <c r="AE148" s="46">
        <v>2026</v>
      </c>
      <c r="AF148" s="4"/>
      <c r="AG148" s="16"/>
    </row>
    <row r="149" spans="1:33" s="5" customFormat="1" ht="24" customHeight="1">
      <c r="A149" s="46">
        <f t="shared" si="33"/>
        <v>129</v>
      </c>
      <c r="B149" s="150" t="s">
        <v>298</v>
      </c>
      <c r="C149" s="48">
        <f t="shared" si="32"/>
        <v>3849957.96</v>
      </c>
      <c r="D149" s="41"/>
      <c r="E149" s="42"/>
      <c r="F149" s="42"/>
      <c r="G149" s="39"/>
      <c r="H149" s="43"/>
      <c r="I149" s="43"/>
      <c r="J149" s="46"/>
      <c r="K149" s="44"/>
      <c r="L149" s="39"/>
      <c r="M149" s="40"/>
      <c r="N149" s="100">
        <v>1</v>
      </c>
      <c r="O149" s="57">
        <f t="shared" si="40"/>
        <v>3614984</v>
      </c>
      <c r="P149" s="107"/>
      <c r="Q149" s="39"/>
      <c r="R149" s="41"/>
      <c r="S149" s="41"/>
      <c r="T149" s="41"/>
      <c r="U149" s="41"/>
      <c r="V149" s="44">
        <v>180749.2</v>
      </c>
      <c r="W149" s="58">
        <v>54224.76</v>
      </c>
      <c r="X149" s="42"/>
      <c r="Y149" s="42"/>
      <c r="Z149" s="45">
        <f t="shared" si="41"/>
        <v>3849957.96</v>
      </c>
      <c r="AA149" s="42"/>
      <c r="AB149" s="45"/>
      <c r="AC149" s="46"/>
      <c r="AD149" s="46">
        <v>2026</v>
      </c>
      <c r="AE149" s="46">
        <v>2026</v>
      </c>
      <c r="AF149" s="4"/>
      <c r="AG149" s="16"/>
    </row>
    <row r="150" spans="1:33" s="5" customFormat="1" ht="24" customHeight="1">
      <c r="A150" s="46">
        <f t="shared" si="33"/>
        <v>130</v>
      </c>
      <c r="B150" s="150" t="s">
        <v>299</v>
      </c>
      <c r="C150" s="48">
        <f t="shared" si="32"/>
        <v>7699915.9199999999</v>
      </c>
      <c r="D150" s="41"/>
      <c r="E150" s="42"/>
      <c r="F150" s="42"/>
      <c r="G150" s="39"/>
      <c r="H150" s="43"/>
      <c r="I150" s="43"/>
      <c r="J150" s="46"/>
      <c r="K150" s="44"/>
      <c r="L150" s="39"/>
      <c r="M150" s="40"/>
      <c r="N150" s="100">
        <v>2</v>
      </c>
      <c r="O150" s="57">
        <f t="shared" si="40"/>
        <v>7229968</v>
      </c>
      <c r="P150" s="107"/>
      <c r="Q150" s="39"/>
      <c r="R150" s="41"/>
      <c r="S150" s="41"/>
      <c r="T150" s="41"/>
      <c r="U150" s="41"/>
      <c r="V150" s="44">
        <v>361498.4</v>
      </c>
      <c r="W150" s="58">
        <v>108449.52</v>
      </c>
      <c r="X150" s="42"/>
      <c r="Y150" s="42"/>
      <c r="Z150" s="45">
        <f t="shared" si="41"/>
        <v>7699915.9199999999</v>
      </c>
      <c r="AA150" s="42"/>
      <c r="AB150" s="45"/>
      <c r="AC150" s="46"/>
      <c r="AD150" s="46">
        <v>2026</v>
      </c>
      <c r="AE150" s="46">
        <v>2026</v>
      </c>
      <c r="AF150" s="4"/>
      <c r="AG150" s="16"/>
    </row>
    <row r="151" spans="1:33" s="5" customFormat="1" ht="24" customHeight="1">
      <c r="A151" s="46">
        <f t="shared" si="33"/>
        <v>131</v>
      </c>
      <c r="B151" s="150" t="s">
        <v>300</v>
      </c>
      <c r="C151" s="48">
        <f t="shared" si="32"/>
        <v>15399831.84</v>
      </c>
      <c r="D151" s="41"/>
      <c r="E151" s="42"/>
      <c r="F151" s="42"/>
      <c r="G151" s="39"/>
      <c r="H151" s="43"/>
      <c r="I151" s="43"/>
      <c r="J151" s="46"/>
      <c r="K151" s="44"/>
      <c r="L151" s="39"/>
      <c r="M151" s="40"/>
      <c r="N151" s="100">
        <v>4</v>
      </c>
      <c r="O151" s="57">
        <f>3614984*N151</f>
        <v>14459936</v>
      </c>
      <c r="P151" s="107"/>
      <c r="Q151" s="39"/>
      <c r="R151" s="41"/>
      <c r="S151" s="41"/>
      <c r="T151" s="41"/>
      <c r="U151" s="41"/>
      <c r="V151" s="44">
        <v>722996.8</v>
      </c>
      <c r="W151" s="58">
        <v>216899.04</v>
      </c>
      <c r="X151" s="42"/>
      <c r="Y151" s="42"/>
      <c r="Z151" s="45">
        <f>C151</f>
        <v>15399831.84</v>
      </c>
      <c r="AA151" s="42"/>
      <c r="AB151" s="45"/>
      <c r="AC151" s="46"/>
      <c r="AD151" s="46">
        <v>2026</v>
      </c>
      <c r="AE151" s="46">
        <v>2026</v>
      </c>
      <c r="AF151" s="4"/>
      <c r="AG151" s="16"/>
    </row>
    <row r="152" spans="1:33" s="5" customFormat="1" ht="24" customHeight="1">
      <c r="A152" s="46">
        <f t="shared" si="33"/>
        <v>132</v>
      </c>
      <c r="B152" s="150" t="s">
        <v>301</v>
      </c>
      <c r="C152" s="48">
        <f t="shared" si="32"/>
        <v>3849957.96</v>
      </c>
      <c r="D152" s="41"/>
      <c r="E152" s="42"/>
      <c r="F152" s="42"/>
      <c r="G152" s="39"/>
      <c r="H152" s="43"/>
      <c r="I152" s="43"/>
      <c r="J152" s="46"/>
      <c r="K152" s="44"/>
      <c r="L152" s="39"/>
      <c r="M152" s="40"/>
      <c r="N152" s="100">
        <v>1</v>
      </c>
      <c r="O152" s="57">
        <f t="shared" si="40"/>
        <v>3614984</v>
      </c>
      <c r="P152" s="107"/>
      <c r="Q152" s="39"/>
      <c r="R152" s="41"/>
      <c r="S152" s="41"/>
      <c r="T152" s="41"/>
      <c r="U152" s="41"/>
      <c r="V152" s="44">
        <v>180749.2</v>
      </c>
      <c r="W152" s="58">
        <v>54224.76</v>
      </c>
      <c r="X152" s="42"/>
      <c r="Y152" s="42"/>
      <c r="Z152" s="45">
        <f t="shared" ref="Z152:Z159" si="42">C152</f>
        <v>3849957.96</v>
      </c>
      <c r="AA152" s="42"/>
      <c r="AB152" s="45"/>
      <c r="AC152" s="46"/>
      <c r="AD152" s="46">
        <v>2026</v>
      </c>
      <c r="AE152" s="46">
        <v>2026</v>
      </c>
      <c r="AF152" s="4"/>
      <c r="AG152" s="16"/>
    </row>
    <row r="153" spans="1:33" s="5" customFormat="1" ht="24" customHeight="1">
      <c r="A153" s="46">
        <f t="shared" si="33"/>
        <v>133</v>
      </c>
      <c r="B153" s="150" t="s">
        <v>302</v>
      </c>
      <c r="C153" s="48">
        <f t="shared" si="32"/>
        <v>7699915.9199999999</v>
      </c>
      <c r="D153" s="41"/>
      <c r="E153" s="42"/>
      <c r="F153" s="42"/>
      <c r="G153" s="39"/>
      <c r="H153" s="43"/>
      <c r="I153" s="43"/>
      <c r="J153" s="46"/>
      <c r="K153" s="44"/>
      <c r="L153" s="39"/>
      <c r="M153" s="40"/>
      <c r="N153" s="100">
        <v>2</v>
      </c>
      <c r="O153" s="57">
        <f t="shared" si="40"/>
        <v>7229968</v>
      </c>
      <c r="P153" s="107"/>
      <c r="Q153" s="39"/>
      <c r="R153" s="41"/>
      <c r="S153" s="41"/>
      <c r="T153" s="41"/>
      <c r="U153" s="41"/>
      <c r="V153" s="44">
        <v>361498.4</v>
      </c>
      <c r="W153" s="58">
        <v>108449.52</v>
      </c>
      <c r="X153" s="42"/>
      <c r="Y153" s="42"/>
      <c r="Z153" s="45">
        <f t="shared" si="42"/>
        <v>7699915.9199999999</v>
      </c>
      <c r="AA153" s="42"/>
      <c r="AB153" s="45"/>
      <c r="AC153" s="46"/>
      <c r="AD153" s="46">
        <v>2026</v>
      </c>
      <c r="AE153" s="46">
        <v>2026</v>
      </c>
      <c r="AF153" s="4"/>
      <c r="AG153" s="16"/>
    </row>
    <row r="154" spans="1:33" s="5" customFormat="1" ht="24" customHeight="1">
      <c r="A154" s="46">
        <f t="shared" si="33"/>
        <v>134</v>
      </c>
      <c r="B154" s="150" t="s">
        <v>303</v>
      </c>
      <c r="C154" s="48">
        <f t="shared" si="32"/>
        <v>7699915.9199999999</v>
      </c>
      <c r="D154" s="41"/>
      <c r="E154" s="42"/>
      <c r="F154" s="42"/>
      <c r="G154" s="39"/>
      <c r="H154" s="43"/>
      <c r="I154" s="43"/>
      <c r="J154" s="46"/>
      <c r="K154" s="44"/>
      <c r="L154" s="39"/>
      <c r="M154" s="40"/>
      <c r="N154" s="100">
        <v>2</v>
      </c>
      <c r="O154" s="57">
        <f t="shared" si="40"/>
        <v>7229968</v>
      </c>
      <c r="P154" s="107"/>
      <c r="Q154" s="39"/>
      <c r="R154" s="41"/>
      <c r="S154" s="41"/>
      <c r="T154" s="41"/>
      <c r="U154" s="41"/>
      <c r="V154" s="44">
        <v>361498.4</v>
      </c>
      <c r="W154" s="58">
        <v>108449.52</v>
      </c>
      <c r="X154" s="42"/>
      <c r="Y154" s="42"/>
      <c r="Z154" s="45">
        <f t="shared" si="42"/>
        <v>7699915.9199999999</v>
      </c>
      <c r="AA154" s="42"/>
      <c r="AB154" s="45"/>
      <c r="AC154" s="46"/>
      <c r="AD154" s="46">
        <v>2026</v>
      </c>
      <c r="AE154" s="46">
        <v>2026</v>
      </c>
      <c r="AF154" s="4"/>
      <c r="AG154" s="16"/>
    </row>
    <row r="155" spans="1:33" s="5" customFormat="1" ht="24" customHeight="1">
      <c r="A155" s="46">
        <f t="shared" si="33"/>
        <v>135</v>
      </c>
      <c r="B155" s="150" t="s">
        <v>304</v>
      </c>
      <c r="C155" s="48">
        <f t="shared" si="32"/>
        <v>3849957.96</v>
      </c>
      <c r="D155" s="41"/>
      <c r="E155" s="42"/>
      <c r="F155" s="42"/>
      <c r="G155" s="39"/>
      <c r="H155" s="43"/>
      <c r="I155" s="43"/>
      <c r="J155" s="46"/>
      <c r="K155" s="44"/>
      <c r="L155" s="39"/>
      <c r="M155" s="40"/>
      <c r="N155" s="100">
        <v>1</v>
      </c>
      <c r="O155" s="57">
        <f t="shared" si="40"/>
        <v>3614984</v>
      </c>
      <c r="P155" s="107"/>
      <c r="Q155" s="39"/>
      <c r="R155" s="41"/>
      <c r="S155" s="41"/>
      <c r="T155" s="41"/>
      <c r="U155" s="41"/>
      <c r="V155" s="44">
        <v>180749.2</v>
      </c>
      <c r="W155" s="58">
        <v>54224.76</v>
      </c>
      <c r="X155" s="42"/>
      <c r="Y155" s="42"/>
      <c r="Z155" s="45">
        <f t="shared" si="42"/>
        <v>3849957.96</v>
      </c>
      <c r="AA155" s="42"/>
      <c r="AB155" s="45"/>
      <c r="AC155" s="46"/>
      <c r="AD155" s="46">
        <v>2026</v>
      </c>
      <c r="AE155" s="46">
        <v>2026</v>
      </c>
      <c r="AF155" s="4"/>
      <c r="AG155" s="16"/>
    </row>
    <row r="156" spans="1:33" s="5" customFormat="1" ht="24" customHeight="1">
      <c r="A156" s="46">
        <f t="shared" si="33"/>
        <v>136</v>
      </c>
      <c r="B156" s="150" t="s">
        <v>305</v>
      </c>
      <c r="C156" s="48">
        <f t="shared" si="32"/>
        <v>3849957.96</v>
      </c>
      <c r="D156" s="41"/>
      <c r="E156" s="42"/>
      <c r="F156" s="42"/>
      <c r="G156" s="39"/>
      <c r="H156" s="43"/>
      <c r="I156" s="43"/>
      <c r="J156" s="46"/>
      <c r="K156" s="44"/>
      <c r="L156" s="39"/>
      <c r="M156" s="40"/>
      <c r="N156" s="100">
        <v>1</v>
      </c>
      <c r="O156" s="57">
        <f t="shared" si="40"/>
        <v>3614984</v>
      </c>
      <c r="P156" s="107"/>
      <c r="Q156" s="39"/>
      <c r="R156" s="41"/>
      <c r="S156" s="41"/>
      <c r="T156" s="41"/>
      <c r="U156" s="41"/>
      <c r="V156" s="44">
        <v>180749.2</v>
      </c>
      <c r="W156" s="58">
        <v>54224.76</v>
      </c>
      <c r="X156" s="42"/>
      <c r="Y156" s="42"/>
      <c r="Z156" s="45">
        <f t="shared" si="42"/>
        <v>3849957.96</v>
      </c>
      <c r="AA156" s="42"/>
      <c r="AB156" s="45"/>
      <c r="AC156" s="46"/>
      <c r="AD156" s="46">
        <v>2026</v>
      </c>
      <c r="AE156" s="46">
        <v>2026</v>
      </c>
      <c r="AF156" s="4"/>
      <c r="AG156" s="16"/>
    </row>
    <row r="157" spans="1:33" s="5" customFormat="1" ht="24" customHeight="1">
      <c r="A157" s="46">
        <f t="shared" si="33"/>
        <v>137</v>
      </c>
      <c r="B157" s="150" t="s">
        <v>306</v>
      </c>
      <c r="C157" s="48">
        <f t="shared" si="32"/>
        <v>7699915.9199999999</v>
      </c>
      <c r="D157" s="41"/>
      <c r="E157" s="42"/>
      <c r="F157" s="42"/>
      <c r="G157" s="39"/>
      <c r="H157" s="43"/>
      <c r="I157" s="43"/>
      <c r="J157" s="46"/>
      <c r="K157" s="44"/>
      <c r="L157" s="39"/>
      <c r="M157" s="40"/>
      <c r="N157" s="100">
        <v>2</v>
      </c>
      <c r="O157" s="57">
        <f t="shared" si="40"/>
        <v>7229968</v>
      </c>
      <c r="P157" s="107"/>
      <c r="Q157" s="39"/>
      <c r="R157" s="41"/>
      <c r="S157" s="41"/>
      <c r="T157" s="41"/>
      <c r="U157" s="41"/>
      <c r="V157" s="44">
        <v>361498.4</v>
      </c>
      <c r="W157" s="58">
        <v>108449.52</v>
      </c>
      <c r="X157" s="42"/>
      <c r="Y157" s="42"/>
      <c r="Z157" s="45">
        <f t="shared" si="42"/>
        <v>7699915.9199999999</v>
      </c>
      <c r="AA157" s="42"/>
      <c r="AB157" s="45"/>
      <c r="AC157" s="46"/>
      <c r="AD157" s="46">
        <v>2026</v>
      </c>
      <c r="AE157" s="46">
        <v>2026</v>
      </c>
      <c r="AF157" s="4"/>
      <c r="AG157" s="16"/>
    </row>
    <row r="158" spans="1:33" s="5" customFormat="1" ht="24" customHeight="1">
      <c r="A158" s="46">
        <f t="shared" si="33"/>
        <v>138</v>
      </c>
      <c r="B158" s="150" t="s">
        <v>307</v>
      </c>
      <c r="C158" s="48">
        <f t="shared" si="32"/>
        <v>3849957.96</v>
      </c>
      <c r="D158" s="41"/>
      <c r="E158" s="42"/>
      <c r="F158" s="42"/>
      <c r="G158" s="39"/>
      <c r="H158" s="43"/>
      <c r="I158" s="43"/>
      <c r="J158" s="46"/>
      <c r="K158" s="44"/>
      <c r="L158" s="39"/>
      <c r="M158" s="40"/>
      <c r="N158" s="100">
        <v>1</v>
      </c>
      <c r="O158" s="57">
        <f t="shared" si="40"/>
        <v>3614984</v>
      </c>
      <c r="P158" s="107"/>
      <c r="Q158" s="39"/>
      <c r="R158" s="41"/>
      <c r="S158" s="41"/>
      <c r="T158" s="41"/>
      <c r="U158" s="41"/>
      <c r="V158" s="44">
        <v>180749.2</v>
      </c>
      <c r="W158" s="58">
        <v>54224.76</v>
      </c>
      <c r="X158" s="42"/>
      <c r="Y158" s="42"/>
      <c r="Z158" s="45">
        <f t="shared" si="42"/>
        <v>3849957.96</v>
      </c>
      <c r="AA158" s="42"/>
      <c r="AB158" s="45"/>
      <c r="AC158" s="46"/>
      <c r="AD158" s="46">
        <v>2026</v>
      </c>
      <c r="AE158" s="46">
        <v>2026</v>
      </c>
      <c r="AF158" s="4"/>
      <c r="AG158" s="16"/>
    </row>
    <row r="159" spans="1:33" s="5" customFormat="1" ht="24" customHeight="1">
      <c r="A159" s="46">
        <f t="shared" si="33"/>
        <v>139</v>
      </c>
      <c r="B159" s="150" t="s">
        <v>308</v>
      </c>
      <c r="C159" s="48">
        <f t="shared" si="32"/>
        <v>3849957.96</v>
      </c>
      <c r="D159" s="41"/>
      <c r="E159" s="42"/>
      <c r="F159" s="42"/>
      <c r="G159" s="39"/>
      <c r="H159" s="43"/>
      <c r="I159" s="43"/>
      <c r="J159" s="46"/>
      <c r="K159" s="44"/>
      <c r="L159" s="39"/>
      <c r="M159" s="40"/>
      <c r="N159" s="100">
        <v>1</v>
      </c>
      <c r="O159" s="57">
        <f t="shared" si="40"/>
        <v>3614984</v>
      </c>
      <c r="P159" s="107"/>
      <c r="Q159" s="39"/>
      <c r="R159" s="41"/>
      <c r="S159" s="41"/>
      <c r="T159" s="41"/>
      <c r="U159" s="41"/>
      <c r="V159" s="44">
        <v>180749.2</v>
      </c>
      <c r="W159" s="58">
        <v>54224.76</v>
      </c>
      <c r="X159" s="42"/>
      <c r="Y159" s="42"/>
      <c r="Z159" s="45">
        <f t="shared" si="42"/>
        <v>3849957.96</v>
      </c>
      <c r="AA159" s="42"/>
      <c r="AB159" s="45"/>
      <c r="AC159" s="46"/>
      <c r="AD159" s="46">
        <v>2026</v>
      </c>
      <c r="AE159" s="46">
        <v>2026</v>
      </c>
      <c r="AF159" s="4"/>
      <c r="AG159" s="16"/>
    </row>
    <row r="160" spans="1:33" s="5" customFormat="1" ht="24" customHeight="1">
      <c r="A160" s="46">
        <f t="shared" si="33"/>
        <v>140</v>
      </c>
      <c r="B160" s="47" t="s">
        <v>40</v>
      </c>
      <c r="C160" s="48">
        <f t="shared" si="32"/>
        <v>2951477.1</v>
      </c>
      <c r="D160" s="114"/>
      <c r="E160" s="115"/>
      <c r="F160" s="114"/>
      <c r="G160" s="114"/>
      <c r="H160" s="114"/>
      <c r="I160" s="114"/>
      <c r="J160" s="73">
        <v>1</v>
      </c>
      <c r="K160" s="95">
        <v>2771340</v>
      </c>
      <c r="L160" s="171"/>
      <c r="M160" s="171"/>
      <c r="N160" s="163"/>
      <c r="O160" s="171"/>
      <c r="P160" s="169"/>
      <c r="Q160" s="169"/>
      <c r="R160" s="169"/>
      <c r="S160" s="169"/>
      <c r="T160" s="169"/>
      <c r="U160" s="169"/>
      <c r="V160" s="50">
        <v>138567</v>
      </c>
      <c r="W160" s="58">
        <f t="shared" ref="W160:W219" si="43">ROUND((D160+F160+G160+H160+I160+K160+L160+M160+O160+P160+Q160+R160+S160)*1.5%,2)</f>
        <v>41570.1</v>
      </c>
      <c r="X160" s="114"/>
      <c r="Y160" s="118"/>
      <c r="Z160" s="118"/>
      <c r="AA160" s="118"/>
      <c r="AB160" s="45">
        <f t="shared" ref="AB160" si="44">C160-Z160</f>
        <v>2951477.1</v>
      </c>
      <c r="AC160" s="46"/>
      <c r="AD160" s="46">
        <v>2026</v>
      </c>
      <c r="AE160" s="46">
        <v>2026</v>
      </c>
      <c r="AF160" s="4"/>
      <c r="AG160" s="16"/>
    </row>
    <row r="161" spans="1:33" s="5" customFormat="1" ht="24" customHeight="1">
      <c r="A161" s="46">
        <f t="shared" si="33"/>
        <v>141</v>
      </c>
      <c r="B161" s="47" t="s">
        <v>41</v>
      </c>
      <c r="C161" s="48">
        <f t="shared" si="32"/>
        <v>16210540.310000001</v>
      </c>
      <c r="D161" s="41"/>
      <c r="E161" s="42"/>
      <c r="F161" s="42"/>
      <c r="G161" s="39"/>
      <c r="H161" s="43"/>
      <c r="I161" s="43"/>
      <c r="J161" s="73">
        <v>1</v>
      </c>
      <c r="K161" s="95">
        <v>2771340</v>
      </c>
      <c r="L161" s="39"/>
      <c r="M161" s="40"/>
      <c r="N161" s="86"/>
      <c r="O161" s="40"/>
      <c r="P161" s="40"/>
      <c r="Q161" s="39">
        <v>6037703.3099999996</v>
      </c>
      <c r="R161" s="41"/>
      <c r="S161" s="41">
        <v>6412121.2999999998</v>
      </c>
      <c r="T161" s="41"/>
      <c r="U161" s="41"/>
      <c r="V161" s="50">
        <v>761058.23</v>
      </c>
      <c r="W161" s="58">
        <f t="shared" si="43"/>
        <v>228317.47</v>
      </c>
      <c r="X161" s="45"/>
      <c r="Y161" s="42"/>
      <c r="Z161" s="45"/>
      <c r="AA161" s="42"/>
      <c r="AB161" s="45">
        <f t="shared" si="24"/>
        <v>16210540.310000001</v>
      </c>
      <c r="AC161" s="46"/>
      <c r="AD161" s="46">
        <v>2026</v>
      </c>
      <c r="AE161" s="46">
        <v>2026</v>
      </c>
      <c r="AF161" s="4"/>
      <c r="AG161" s="16"/>
    </row>
    <row r="162" spans="1:33" s="5" customFormat="1" ht="24" customHeight="1">
      <c r="A162" s="46">
        <f t="shared" si="33"/>
        <v>142</v>
      </c>
      <c r="B162" s="47" t="s">
        <v>42</v>
      </c>
      <c r="C162" s="48">
        <f t="shared" si="32"/>
        <v>14053520.609999999</v>
      </c>
      <c r="D162" s="41"/>
      <c r="E162" s="42"/>
      <c r="F162" s="42"/>
      <c r="G162" s="39"/>
      <c r="H162" s="121"/>
      <c r="I162" s="43"/>
      <c r="J162" s="73">
        <v>1</v>
      </c>
      <c r="K162" s="95">
        <v>2771340</v>
      </c>
      <c r="L162" s="39"/>
      <c r="M162" s="57">
        <v>10424454</v>
      </c>
      <c r="N162" s="86"/>
      <c r="O162" s="57"/>
      <c r="P162" s="39"/>
      <c r="Q162" s="83"/>
      <c r="R162" s="41"/>
      <c r="S162" s="41"/>
      <c r="T162" s="41"/>
      <c r="U162" s="41"/>
      <c r="V162" s="44">
        <v>659789.69999999995</v>
      </c>
      <c r="W162" s="58">
        <f t="shared" si="43"/>
        <v>197936.91</v>
      </c>
      <c r="X162" s="41"/>
      <c r="Y162" s="42"/>
      <c r="Z162" s="41"/>
      <c r="AA162" s="42"/>
      <c r="AB162" s="45">
        <f t="shared" si="24"/>
        <v>14053520.609999999</v>
      </c>
      <c r="AC162" s="46"/>
      <c r="AD162" s="46">
        <v>2026</v>
      </c>
      <c r="AE162" s="46">
        <v>2026</v>
      </c>
      <c r="AF162" s="4"/>
      <c r="AG162" s="16"/>
    </row>
    <row r="163" spans="1:33" s="5" customFormat="1" ht="24" customHeight="1">
      <c r="A163" s="46">
        <f t="shared" si="33"/>
        <v>143</v>
      </c>
      <c r="B163" s="47" t="s">
        <v>309</v>
      </c>
      <c r="C163" s="48">
        <f t="shared" si="32"/>
        <v>7898076</v>
      </c>
      <c r="D163" s="114"/>
      <c r="E163" s="115"/>
      <c r="F163" s="114"/>
      <c r="G163" s="114"/>
      <c r="H163" s="114"/>
      <c r="I163" s="114"/>
      <c r="J163" s="118"/>
      <c r="K163" s="114"/>
      <c r="L163" s="114"/>
      <c r="M163" s="57">
        <v>2535240</v>
      </c>
      <c r="N163" s="120"/>
      <c r="O163" s="114"/>
      <c r="P163" s="114"/>
      <c r="Q163" s="114"/>
      <c r="R163" s="114"/>
      <c r="S163" s="114">
        <v>4880793.8</v>
      </c>
      <c r="T163" s="114"/>
      <c r="U163" s="114"/>
      <c r="V163" s="75">
        <f>126762+244039.69</f>
        <v>370801.69</v>
      </c>
      <c r="W163" s="58">
        <f t="shared" si="43"/>
        <v>111240.51</v>
      </c>
      <c r="X163" s="114"/>
      <c r="Y163" s="118"/>
      <c r="Z163" s="118"/>
      <c r="AA163" s="118"/>
      <c r="AB163" s="45">
        <f t="shared" si="24"/>
        <v>7898076</v>
      </c>
      <c r="AC163" s="46"/>
      <c r="AD163" s="46">
        <v>2026</v>
      </c>
      <c r="AE163" s="46">
        <v>2026</v>
      </c>
      <c r="AF163" s="4"/>
      <c r="AG163" s="16"/>
    </row>
    <row r="164" spans="1:33" s="5" customFormat="1" ht="24" customHeight="1">
      <c r="A164" s="46">
        <f t="shared" si="33"/>
        <v>144</v>
      </c>
      <c r="B164" s="47" t="s">
        <v>310</v>
      </c>
      <c r="C164" s="48">
        <f t="shared" si="32"/>
        <v>3315339.68</v>
      </c>
      <c r="D164" s="41"/>
      <c r="E164" s="42"/>
      <c r="F164" s="42"/>
      <c r="G164" s="39"/>
      <c r="H164" s="43"/>
      <c r="I164" s="43"/>
      <c r="J164" s="46"/>
      <c r="K164" s="82"/>
      <c r="L164" s="39"/>
      <c r="M164" s="57">
        <v>3112995</v>
      </c>
      <c r="N164" s="40"/>
      <c r="O164" s="57"/>
      <c r="P164" s="39"/>
      <c r="Q164" s="39"/>
      <c r="R164" s="41"/>
      <c r="S164" s="41"/>
      <c r="T164" s="41"/>
      <c r="U164" s="41"/>
      <c r="V164" s="44">
        <v>155649.75</v>
      </c>
      <c r="W164" s="58">
        <f t="shared" si="43"/>
        <v>46694.93</v>
      </c>
      <c r="X164" s="42"/>
      <c r="Y164" s="42"/>
      <c r="Z164" s="42"/>
      <c r="AA164" s="42"/>
      <c r="AB164" s="45">
        <f t="shared" si="24"/>
        <v>3315339.68</v>
      </c>
      <c r="AC164" s="46"/>
      <c r="AD164" s="46">
        <v>2026</v>
      </c>
      <c r="AE164" s="46">
        <v>2026</v>
      </c>
      <c r="AF164" s="4"/>
      <c r="AG164" s="16"/>
    </row>
    <row r="165" spans="1:33" s="5" customFormat="1" ht="24" customHeight="1">
      <c r="A165" s="46">
        <f t="shared" si="33"/>
        <v>145</v>
      </c>
      <c r="B165" s="47" t="s">
        <v>311</v>
      </c>
      <c r="C165" s="48">
        <f t="shared" si="32"/>
        <v>16205247.689999999</v>
      </c>
      <c r="D165" s="41"/>
      <c r="E165" s="42"/>
      <c r="F165" s="42"/>
      <c r="G165" s="39"/>
      <c r="H165" s="43"/>
      <c r="I165" s="43"/>
      <c r="J165" s="73">
        <v>1</v>
      </c>
      <c r="K165" s="95">
        <v>2771340</v>
      </c>
      <c r="L165" s="39"/>
      <c r="M165" s="57">
        <v>4057938</v>
      </c>
      <c r="N165" s="62"/>
      <c r="O165" s="57"/>
      <c r="P165" s="39"/>
      <c r="Q165" s="39"/>
      <c r="R165" s="41"/>
      <c r="S165" s="41">
        <v>8386917.0099999998</v>
      </c>
      <c r="T165" s="41"/>
      <c r="U165" s="41"/>
      <c r="V165" s="44">
        <f>419345.85+341463.9</f>
        <v>760809.75</v>
      </c>
      <c r="W165" s="58">
        <f t="shared" si="43"/>
        <v>228242.93</v>
      </c>
      <c r="X165" s="42"/>
      <c r="Y165" s="42"/>
      <c r="Z165" s="42"/>
      <c r="AA165" s="42"/>
      <c r="AB165" s="45">
        <f t="shared" si="24"/>
        <v>16205247.689999999</v>
      </c>
      <c r="AC165" s="46"/>
      <c r="AD165" s="46">
        <v>2026</v>
      </c>
      <c r="AE165" s="46">
        <v>2026</v>
      </c>
      <c r="AF165" s="16"/>
      <c r="AG165" s="16"/>
    </row>
    <row r="166" spans="1:33" s="5" customFormat="1" ht="24" customHeight="1">
      <c r="A166" s="46">
        <f t="shared" si="33"/>
        <v>146</v>
      </c>
      <c r="B166" s="47" t="s">
        <v>62</v>
      </c>
      <c r="C166" s="48">
        <f t="shared" si="32"/>
        <v>2951477.1</v>
      </c>
      <c r="D166" s="114"/>
      <c r="E166" s="115"/>
      <c r="F166" s="114"/>
      <c r="G166" s="114"/>
      <c r="H166" s="114"/>
      <c r="I166" s="114"/>
      <c r="J166" s="73">
        <v>1</v>
      </c>
      <c r="K166" s="95">
        <v>2771340</v>
      </c>
      <c r="L166" s="171"/>
      <c r="M166" s="171"/>
      <c r="N166" s="171"/>
      <c r="O166" s="171"/>
      <c r="P166" s="169"/>
      <c r="Q166" s="169"/>
      <c r="R166" s="169"/>
      <c r="S166" s="169"/>
      <c r="T166" s="169"/>
      <c r="U166" s="169"/>
      <c r="V166" s="50">
        <v>138567</v>
      </c>
      <c r="W166" s="58">
        <f t="shared" si="43"/>
        <v>41570.1</v>
      </c>
      <c r="X166" s="114"/>
      <c r="Y166" s="118"/>
      <c r="Z166" s="118"/>
      <c r="AA166" s="118"/>
      <c r="AB166" s="45">
        <f t="shared" si="24"/>
        <v>2951477.1</v>
      </c>
      <c r="AC166" s="46"/>
      <c r="AD166" s="46">
        <v>2026</v>
      </c>
      <c r="AE166" s="46">
        <v>2026</v>
      </c>
      <c r="AF166" s="4"/>
      <c r="AG166" s="16"/>
    </row>
    <row r="167" spans="1:33" s="5" customFormat="1" ht="24" customHeight="1">
      <c r="A167" s="46">
        <f t="shared" si="33"/>
        <v>147</v>
      </c>
      <c r="B167" s="47" t="s">
        <v>118</v>
      </c>
      <c r="C167" s="48">
        <f t="shared" si="32"/>
        <v>2951477.1</v>
      </c>
      <c r="D167" s="114"/>
      <c r="E167" s="115"/>
      <c r="F167" s="114"/>
      <c r="G167" s="114"/>
      <c r="H167" s="114"/>
      <c r="I167" s="114"/>
      <c r="J167" s="73">
        <v>1</v>
      </c>
      <c r="K167" s="95">
        <v>2771340</v>
      </c>
      <c r="L167" s="171"/>
      <c r="M167" s="171"/>
      <c r="N167" s="171"/>
      <c r="O167" s="171"/>
      <c r="P167" s="169"/>
      <c r="Q167" s="169"/>
      <c r="R167" s="169"/>
      <c r="S167" s="169"/>
      <c r="T167" s="169"/>
      <c r="U167" s="169"/>
      <c r="V167" s="50">
        <v>138567</v>
      </c>
      <c r="W167" s="58">
        <f t="shared" si="43"/>
        <v>41570.1</v>
      </c>
      <c r="X167" s="114"/>
      <c r="Y167" s="118"/>
      <c r="Z167" s="118"/>
      <c r="AA167" s="118"/>
      <c r="AB167" s="45">
        <f t="shared" si="24"/>
        <v>2951477.1</v>
      </c>
      <c r="AC167" s="46"/>
      <c r="AD167" s="46">
        <v>2026</v>
      </c>
      <c r="AE167" s="46">
        <v>2026</v>
      </c>
      <c r="AF167" s="4"/>
      <c r="AG167" s="16"/>
    </row>
    <row r="168" spans="1:33" s="5" customFormat="1" ht="24" customHeight="1">
      <c r="A168" s="46">
        <f t="shared" si="33"/>
        <v>148</v>
      </c>
      <c r="B168" s="150" t="s">
        <v>312</v>
      </c>
      <c r="C168" s="48">
        <f t="shared" si="32"/>
        <v>3618969.05</v>
      </c>
      <c r="D168" s="41"/>
      <c r="E168" s="42"/>
      <c r="F168" s="42"/>
      <c r="G168" s="39"/>
      <c r="H168" s="43"/>
      <c r="I168" s="43"/>
      <c r="J168" s="46"/>
      <c r="K168" s="1"/>
      <c r="L168" s="39"/>
      <c r="M168" s="40"/>
      <c r="N168" s="100">
        <v>1</v>
      </c>
      <c r="O168" s="57">
        <v>3398093</v>
      </c>
      <c r="P168" s="107"/>
      <c r="Q168" s="39"/>
      <c r="R168" s="41"/>
      <c r="S168" s="41"/>
      <c r="T168" s="41"/>
      <c r="U168" s="41"/>
      <c r="V168" s="44">
        <v>169904.65</v>
      </c>
      <c r="W168" s="58">
        <v>50971.4</v>
      </c>
      <c r="X168" s="42"/>
      <c r="Y168" s="42"/>
      <c r="Z168" s="45">
        <f>C168</f>
        <v>3618969.05</v>
      </c>
      <c r="AA168" s="42"/>
      <c r="AB168" s="45"/>
      <c r="AC168" s="46"/>
      <c r="AD168" s="46">
        <v>2026</v>
      </c>
      <c r="AE168" s="46">
        <v>2026</v>
      </c>
      <c r="AF168" s="4"/>
      <c r="AG168" s="16"/>
    </row>
    <row r="169" spans="1:33" s="5" customFormat="1" ht="24" customHeight="1">
      <c r="A169" s="46">
        <f t="shared" si="33"/>
        <v>149</v>
      </c>
      <c r="B169" s="47" t="s">
        <v>313</v>
      </c>
      <c r="C169" s="48">
        <f t="shared" si="32"/>
        <v>7237938.0899999999</v>
      </c>
      <c r="D169" s="41"/>
      <c r="E169" s="42"/>
      <c r="F169" s="41"/>
      <c r="G169" s="39"/>
      <c r="H169" s="43"/>
      <c r="I169" s="43"/>
      <c r="J169" s="46"/>
      <c r="K169" s="82"/>
      <c r="L169" s="39"/>
      <c r="M169" s="40"/>
      <c r="N169" s="100">
        <v>2</v>
      </c>
      <c r="O169" s="57">
        <f>3398093*N169</f>
        <v>6796186</v>
      </c>
      <c r="P169" s="39"/>
      <c r="Q169" s="39"/>
      <c r="R169" s="41"/>
      <c r="S169" s="41"/>
      <c r="T169" s="41"/>
      <c r="U169" s="41"/>
      <c r="V169" s="44">
        <v>339809.3</v>
      </c>
      <c r="W169" s="58">
        <f t="shared" ref="W169" si="45">ROUND((D169+F169+G169+H169+I169+K169+L169+M169+O169+P169+Q169+R169+S169)*1.5%,2)</f>
        <v>101942.79</v>
      </c>
      <c r="X169" s="42"/>
      <c r="Y169" s="42"/>
      <c r="Z169" s="45"/>
      <c r="AA169" s="42"/>
      <c r="AB169" s="45">
        <f t="shared" si="24"/>
        <v>7237938.0899999999</v>
      </c>
      <c r="AC169" s="46"/>
      <c r="AD169" s="46">
        <v>2026</v>
      </c>
      <c r="AE169" s="46">
        <v>2027</v>
      </c>
      <c r="AF169" s="4"/>
      <c r="AG169" s="16"/>
    </row>
    <row r="170" spans="1:33" s="5" customFormat="1" ht="24" customHeight="1">
      <c r="A170" s="46">
        <f t="shared" si="33"/>
        <v>150</v>
      </c>
      <c r="B170" s="47" t="s">
        <v>314</v>
      </c>
      <c r="C170" s="48">
        <f t="shared" si="32"/>
        <v>7699915.9199999999</v>
      </c>
      <c r="D170" s="41"/>
      <c r="E170" s="42"/>
      <c r="F170" s="41"/>
      <c r="G170" s="39"/>
      <c r="H170" s="43"/>
      <c r="I170" s="43"/>
      <c r="J170" s="46"/>
      <c r="K170" s="82"/>
      <c r="L170" s="39"/>
      <c r="M170" s="40"/>
      <c r="N170" s="100">
        <v>2</v>
      </c>
      <c r="O170" s="57">
        <f>3614984*N170</f>
        <v>7229968</v>
      </c>
      <c r="P170" s="39"/>
      <c r="Q170" s="39"/>
      <c r="R170" s="41"/>
      <c r="S170" s="41"/>
      <c r="T170" s="41"/>
      <c r="U170" s="41"/>
      <c r="V170" s="44">
        <v>361498.4</v>
      </c>
      <c r="W170" s="58">
        <f t="shared" si="43"/>
        <v>108449.52</v>
      </c>
      <c r="X170" s="42"/>
      <c r="Y170" s="42"/>
      <c r="Z170" s="45"/>
      <c r="AA170" s="42"/>
      <c r="AB170" s="45">
        <f t="shared" si="24"/>
        <v>7699915.9199999999</v>
      </c>
      <c r="AC170" s="46"/>
      <c r="AD170" s="46">
        <v>2026</v>
      </c>
      <c r="AE170" s="46">
        <v>2027</v>
      </c>
      <c r="AF170" s="4"/>
      <c r="AG170" s="16"/>
    </row>
    <row r="171" spans="1:33" s="5" customFormat="1" ht="24" customHeight="1">
      <c r="A171" s="46">
        <f t="shared" si="33"/>
        <v>151</v>
      </c>
      <c r="B171" s="151" t="s">
        <v>315</v>
      </c>
      <c r="C171" s="48">
        <f t="shared" si="32"/>
        <v>16441017.85</v>
      </c>
      <c r="D171" s="41"/>
      <c r="E171" s="42"/>
      <c r="F171" s="42"/>
      <c r="G171" s="39"/>
      <c r="H171" s="43"/>
      <c r="I171" s="43"/>
      <c r="J171" s="46"/>
      <c r="K171" s="82"/>
      <c r="L171" s="39"/>
      <c r="M171" s="40"/>
      <c r="N171" s="100"/>
      <c r="O171" s="40"/>
      <c r="P171" s="39">
        <v>15437575.439999999</v>
      </c>
      <c r="Q171" s="39"/>
      <c r="R171" s="41"/>
      <c r="S171" s="41"/>
      <c r="T171" s="41"/>
      <c r="U171" s="41"/>
      <c r="V171" s="44">
        <v>771878.78</v>
      </c>
      <c r="W171" s="58">
        <f t="shared" si="43"/>
        <v>231563.63</v>
      </c>
      <c r="X171" s="42"/>
      <c r="Y171" s="42"/>
      <c r="Z171" s="42"/>
      <c r="AA171" s="42"/>
      <c r="AB171" s="45">
        <f t="shared" si="24"/>
        <v>16441017.85</v>
      </c>
      <c r="AC171" s="46"/>
      <c r="AD171" s="46">
        <v>2026</v>
      </c>
      <c r="AE171" s="46">
        <v>2026</v>
      </c>
      <c r="AF171" s="4"/>
      <c r="AG171" s="16"/>
    </row>
    <row r="172" spans="1:33" s="5" customFormat="1" ht="24" customHeight="1">
      <c r="A172" s="46">
        <f t="shared" si="33"/>
        <v>152</v>
      </c>
      <c r="B172" s="151" t="s">
        <v>177</v>
      </c>
      <c r="C172" s="48">
        <f t="shared" si="32"/>
        <v>14489739.82</v>
      </c>
      <c r="D172" s="41"/>
      <c r="E172" s="42"/>
      <c r="F172" s="42"/>
      <c r="G172" s="39"/>
      <c r="H172" s="43"/>
      <c r="I172" s="43"/>
      <c r="J172" s="46"/>
      <c r="K172" s="82"/>
      <c r="L172" s="39"/>
      <c r="M172" s="40"/>
      <c r="N172" s="100"/>
      <c r="O172" s="40"/>
      <c r="P172" s="39">
        <v>13605389.5</v>
      </c>
      <c r="Q172" s="39"/>
      <c r="R172" s="41"/>
      <c r="S172" s="41"/>
      <c r="T172" s="41"/>
      <c r="U172" s="41"/>
      <c r="V172" s="44">
        <v>680269.48</v>
      </c>
      <c r="W172" s="58">
        <f t="shared" si="43"/>
        <v>204080.84</v>
      </c>
      <c r="X172" s="42"/>
      <c r="Y172" s="42"/>
      <c r="Z172" s="42"/>
      <c r="AA172" s="42"/>
      <c r="AB172" s="45">
        <f t="shared" si="24"/>
        <v>14489739.82</v>
      </c>
      <c r="AC172" s="46"/>
      <c r="AD172" s="46">
        <v>2026</v>
      </c>
      <c r="AE172" s="46">
        <v>2026</v>
      </c>
      <c r="AF172" s="4"/>
      <c r="AG172" s="16"/>
    </row>
    <row r="173" spans="1:33" s="5" customFormat="1" ht="24" customHeight="1">
      <c r="A173" s="46">
        <f t="shared" si="33"/>
        <v>153</v>
      </c>
      <c r="B173" s="151" t="s">
        <v>178</v>
      </c>
      <c r="C173" s="48">
        <f t="shared" si="32"/>
        <v>12112857.65</v>
      </c>
      <c r="D173" s="41"/>
      <c r="E173" s="42"/>
      <c r="F173" s="42"/>
      <c r="G173" s="39"/>
      <c r="H173" s="43"/>
      <c r="I173" s="43"/>
      <c r="J173" s="46"/>
      <c r="K173" s="82"/>
      <c r="L173" s="39"/>
      <c r="M173" s="40"/>
      <c r="N173" s="100"/>
      <c r="O173" s="40"/>
      <c r="P173" s="39">
        <v>11373575.26</v>
      </c>
      <c r="Q173" s="39"/>
      <c r="R173" s="41"/>
      <c r="S173" s="41"/>
      <c r="T173" s="41"/>
      <c r="U173" s="41"/>
      <c r="V173" s="44">
        <v>568678.76</v>
      </c>
      <c r="W173" s="58">
        <f t="shared" si="43"/>
        <v>170603.63</v>
      </c>
      <c r="X173" s="42"/>
      <c r="Y173" s="42"/>
      <c r="Z173" s="42"/>
      <c r="AA173" s="42"/>
      <c r="AB173" s="45">
        <f t="shared" si="24"/>
        <v>12112857.65</v>
      </c>
      <c r="AC173" s="46"/>
      <c r="AD173" s="46">
        <v>2026</v>
      </c>
      <c r="AE173" s="46">
        <v>2026</v>
      </c>
      <c r="AF173" s="4"/>
      <c r="AG173" s="16"/>
    </row>
    <row r="174" spans="1:33" s="5" customFormat="1" ht="24" customHeight="1">
      <c r="A174" s="46">
        <f t="shared" si="33"/>
        <v>154</v>
      </c>
      <c r="B174" s="150" t="s">
        <v>316</v>
      </c>
      <c r="C174" s="48">
        <f t="shared" si="32"/>
        <v>7699915.9199999999</v>
      </c>
      <c r="D174" s="41"/>
      <c r="E174" s="42"/>
      <c r="F174" s="42"/>
      <c r="G174" s="39"/>
      <c r="H174" s="43"/>
      <c r="I174" s="43"/>
      <c r="J174" s="46"/>
      <c r="K174" s="44"/>
      <c r="L174" s="39"/>
      <c r="M174" s="40"/>
      <c r="N174" s="100">
        <v>2</v>
      </c>
      <c r="O174" s="57">
        <f t="shared" ref="O174" si="46">3614984*N174</f>
        <v>7229968</v>
      </c>
      <c r="P174" s="107"/>
      <c r="Q174" s="39"/>
      <c r="R174" s="41"/>
      <c r="S174" s="41"/>
      <c r="T174" s="41"/>
      <c r="U174" s="41"/>
      <c r="V174" s="44">
        <v>361498.4</v>
      </c>
      <c r="W174" s="58">
        <v>108449.52</v>
      </c>
      <c r="X174" s="42"/>
      <c r="Y174" s="42"/>
      <c r="Z174" s="45">
        <f t="shared" ref="Z174" si="47">C174</f>
        <v>7699915.9199999999</v>
      </c>
      <c r="AA174" s="42"/>
      <c r="AB174" s="45"/>
      <c r="AC174" s="46"/>
      <c r="AD174" s="46">
        <v>2026</v>
      </c>
      <c r="AE174" s="46">
        <v>2026</v>
      </c>
      <c r="AF174" s="4"/>
      <c r="AG174" s="16"/>
    </row>
    <row r="175" spans="1:33" s="5" customFormat="1" ht="24" customHeight="1">
      <c r="A175" s="46">
        <f t="shared" si="33"/>
        <v>155</v>
      </c>
      <c r="B175" s="151" t="s">
        <v>317</v>
      </c>
      <c r="C175" s="48">
        <f t="shared" si="32"/>
        <v>11819669.380000001</v>
      </c>
      <c r="D175" s="41"/>
      <c r="E175" s="42"/>
      <c r="F175" s="42"/>
      <c r="G175" s="39"/>
      <c r="H175" s="43"/>
      <c r="I175" s="43"/>
      <c r="J175" s="46"/>
      <c r="K175" s="82"/>
      <c r="L175" s="39"/>
      <c r="M175" s="40"/>
      <c r="N175" s="100"/>
      <c r="O175" s="40"/>
      <c r="P175" s="39">
        <v>11098281.1</v>
      </c>
      <c r="Q175" s="39"/>
      <c r="R175" s="41"/>
      <c r="S175" s="41"/>
      <c r="T175" s="41"/>
      <c r="U175" s="41"/>
      <c r="V175" s="44">
        <v>554914.06000000006</v>
      </c>
      <c r="W175" s="58">
        <f t="shared" si="43"/>
        <v>166474.22</v>
      </c>
      <c r="X175" s="42"/>
      <c r="Y175" s="42"/>
      <c r="Z175" s="42"/>
      <c r="AA175" s="42"/>
      <c r="AB175" s="45">
        <f t="shared" si="24"/>
        <v>11819669.380000001</v>
      </c>
      <c r="AC175" s="46"/>
      <c r="AD175" s="46">
        <v>2026</v>
      </c>
      <c r="AE175" s="46">
        <v>2026</v>
      </c>
      <c r="AF175" s="4"/>
      <c r="AG175" s="16"/>
    </row>
    <row r="176" spans="1:33" s="5" customFormat="1" ht="24" customHeight="1">
      <c r="A176" s="46">
        <f t="shared" si="33"/>
        <v>156</v>
      </c>
      <c r="B176" s="151" t="s">
        <v>318</v>
      </c>
      <c r="C176" s="48">
        <f t="shared" si="32"/>
        <v>12762695.68</v>
      </c>
      <c r="D176" s="41"/>
      <c r="E176" s="42"/>
      <c r="F176" s="42"/>
      <c r="G176" s="39"/>
      <c r="H176" s="43"/>
      <c r="I176" s="43"/>
      <c r="J176" s="46"/>
      <c r="K176" s="82"/>
      <c r="L176" s="39"/>
      <c r="M176" s="40"/>
      <c r="N176" s="100"/>
      <c r="O176" s="40"/>
      <c r="P176" s="39">
        <v>11983751.810000001</v>
      </c>
      <c r="Q176" s="39"/>
      <c r="R176" s="41"/>
      <c r="S176" s="41"/>
      <c r="T176" s="41"/>
      <c r="U176" s="41"/>
      <c r="V176" s="44">
        <v>599187.59</v>
      </c>
      <c r="W176" s="58">
        <f t="shared" si="43"/>
        <v>179756.28</v>
      </c>
      <c r="X176" s="42"/>
      <c r="Y176" s="42"/>
      <c r="Z176" s="42"/>
      <c r="AA176" s="42"/>
      <c r="AB176" s="45">
        <f t="shared" si="24"/>
        <v>12762695.68</v>
      </c>
      <c r="AC176" s="46"/>
      <c r="AD176" s="46">
        <v>2026</v>
      </c>
      <c r="AE176" s="46">
        <v>2026</v>
      </c>
      <c r="AF176" s="4"/>
      <c r="AG176" s="16"/>
    </row>
    <row r="177" spans="1:33" s="5" customFormat="1" ht="24" customHeight="1">
      <c r="A177" s="46">
        <f t="shared" si="33"/>
        <v>157</v>
      </c>
      <c r="B177" s="47" t="s">
        <v>319</v>
      </c>
      <c r="C177" s="48">
        <f t="shared" si="32"/>
        <v>3618969.05</v>
      </c>
      <c r="D177" s="41"/>
      <c r="E177" s="42"/>
      <c r="F177" s="41"/>
      <c r="G177" s="39"/>
      <c r="H177" s="43"/>
      <c r="I177" s="43"/>
      <c r="J177" s="46"/>
      <c r="K177" s="82"/>
      <c r="L177" s="39"/>
      <c r="M177" s="40"/>
      <c r="N177" s="100">
        <v>1</v>
      </c>
      <c r="O177" s="57">
        <v>3398093</v>
      </c>
      <c r="P177" s="39"/>
      <c r="Q177" s="39"/>
      <c r="R177" s="41"/>
      <c r="S177" s="41"/>
      <c r="T177" s="41"/>
      <c r="U177" s="41"/>
      <c r="V177" s="44">
        <v>169904.65</v>
      </c>
      <c r="W177" s="58">
        <f t="shared" si="43"/>
        <v>50971.4</v>
      </c>
      <c r="X177" s="42"/>
      <c r="Y177" s="42"/>
      <c r="Z177" s="45"/>
      <c r="AA177" s="42"/>
      <c r="AB177" s="45">
        <f t="shared" si="24"/>
        <v>3618969.05</v>
      </c>
      <c r="AC177" s="46"/>
      <c r="AD177" s="46">
        <v>2026</v>
      </c>
      <c r="AE177" s="46">
        <v>2027</v>
      </c>
      <c r="AF177" s="4"/>
      <c r="AG177" s="16"/>
    </row>
    <row r="178" spans="1:33" s="5" customFormat="1" ht="24" customHeight="1">
      <c r="A178" s="46">
        <f t="shared" si="33"/>
        <v>158</v>
      </c>
      <c r="B178" s="151" t="s">
        <v>320</v>
      </c>
      <c r="C178" s="48">
        <f t="shared" si="32"/>
        <v>23748641.27</v>
      </c>
      <c r="D178" s="114"/>
      <c r="E178" s="115"/>
      <c r="F178" s="114"/>
      <c r="G178" s="114"/>
      <c r="H178" s="114"/>
      <c r="I178" s="114"/>
      <c r="J178" s="118"/>
      <c r="K178" s="114"/>
      <c r="L178" s="114"/>
      <c r="M178" s="114"/>
      <c r="N178" s="120"/>
      <c r="O178" s="114"/>
      <c r="P178" s="114">
        <v>11742739.720000001</v>
      </c>
      <c r="Q178" s="114"/>
      <c r="R178" s="114">
        <v>10556454.25</v>
      </c>
      <c r="S178" s="114"/>
      <c r="T178" s="114"/>
      <c r="U178" s="114"/>
      <c r="V178" s="75">
        <f>587136.98+527822.41</f>
        <v>1114959.3899999999</v>
      </c>
      <c r="W178" s="58">
        <f t="shared" si="43"/>
        <v>334487.90999999997</v>
      </c>
      <c r="X178" s="114"/>
      <c r="Y178" s="119"/>
      <c r="Z178" s="119"/>
      <c r="AA178" s="119"/>
      <c r="AB178" s="45">
        <f t="shared" si="24"/>
        <v>23748641.27</v>
      </c>
      <c r="AC178" s="46"/>
      <c r="AD178" s="46">
        <v>2026</v>
      </c>
      <c r="AE178" s="46">
        <v>2026</v>
      </c>
      <c r="AF178" s="4"/>
      <c r="AG178" s="16"/>
    </row>
    <row r="179" spans="1:33" s="5" customFormat="1" ht="24" customHeight="1">
      <c r="A179" s="46">
        <f t="shared" si="33"/>
        <v>159</v>
      </c>
      <c r="B179" s="151" t="s">
        <v>321</v>
      </c>
      <c r="C179" s="48">
        <f t="shared" si="32"/>
        <v>11233148.5</v>
      </c>
      <c r="D179" s="41"/>
      <c r="E179" s="42"/>
      <c r="F179" s="41"/>
      <c r="G179" s="39"/>
      <c r="H179" s="43"/>
      <c r="I179" s="43"/>
      <c r="J179" s="46"/>
      <c r="K179" s="82"/>
      <c r="L179" s="39"/>
      <c r="M179" s="40"/>
      <c r="N179" s="40"/>
      <c r="O179" s="40"/>
      <c r="P179" s="39"/>
      <c r="Q179" s="39"/>
      <c r="R179" s="41">
        <v>10547557.279999999</v>
      </c>
      <c r="S179" s="41"/>
      <c r="T179" s="41"/>
      <c r="U179" s="41"/>
      <c r="V179" s="44">
        <v>527377.86</v>
      </c>
      <c r="W179" s="58">
        <f t="shared" si="43"/>
        <v>158213.35999999999</v>
      </c>
      <c r="X179" s="42"/>
      <c r="Y179" s="42"/>
      <c r="Z179" s="45"/>
      <c r="AA179" s="42"/>
      <c r="AB179" s="45">
        <f t="shared" si="24"/>
        <v>11233148.5</v>
      </c>
      <c r="AC179" s="46"/>
      <c r="AD179" s="46">
        <v>2026</v>
      </c>
      <c r="AE179" s="46">
        <v>2026</v>
      </c>
      <c r="AF179" s="4"/>
      <c r="AG179" s="16"/>
    </row>
    <row r="180" spans="1:33" s="5" customFormat="1" ht="24" customHeight="1">
      <c r="A180" s="46">
        <f t="shared" si="33"/>
        <v>160</v>
      </c>
      <c r="B180" s="151" t="s">
        <v>322</v>
      </c>
      <c r="C180" s="48">
        <f t="shared" si="32"/>
        <v>57606194.340000004</v>
      </c>
      <c r="D180" s="41">
        <v>2619236.9700000002</v>
      </c>
      <c r="E180" s="46">
        <v>1</v>
      </c>
      <c r="F180" s="122">
        <v>1612809</v>
      </c>
      <c r="G180" s="39">
        <v>3506497.4</v>
      </c>
      <c r="H180" s="43">
        <v>3208414.44</v>
      </c>
      <c r="I180" s="43">
        <v>13269293.869999999</v>
      </c>
      <c r="J180" s="73">
        <v>1</v>
      </c>
      <c r="K180" s="95">
        <v>2771340</v>
      </c>
      <c r="L180" s="39">
        <v>3873646.7</v>
      </c>
      <c r="M180" s="40"/>
      <c r="N180" s="40"/>
      <c r="O180" s="40"/>
      <c r="P180" s="39"/>
      <c r="Q180" s="39">
        <v>3426590.44</v>
      </c>
      <c r="R180" s="41">
        <v>13186864.25</v>
      </c>
      <c r="S180" s="41">
        <v>6481020.3499999996</v>
      </c>
      <c r="T180" s="41"/>
      <c r="U180" s="41"/>
      <c r="V180" s="44">
        <f>2456724.5+160420.72+224000</f>
        <v>2841145.22</v>
      </c>
      <c r="W180" s="58">
        <f t="shared" si="43"/>
        <v>809335.7</v>
      </c>
      <c r="X180" s="42"/>
      <c r="Y180" s="42"/>
      <c r="Z180" s="45"/>
      <c r="AA180" s="42"/>
      <c r="AB180" s="45">
        <f t="shared" si="24"/>
        <v>57606194.340000004</v>
      </c>
      <c r="AC180" s="46"/>
      <c r="AD180" s="46">
        <v>2026</v>
      </c>
      <c r="AE180" s="46">
        <v>2026</v>
      </c>
      <c r="AF180" s="4"/>
      <c r="AG180" s="16"/>
    </row>
    <row r="181" spans="1:33" s="5" customFormat="1" ht="24" customHeight="1">
      <c r="A181" s="46">
        <f t="shared" si="33"/>
        <v>161</v>
      </c>
      <c r="B181" s="151" t="s">
        <v>323</v>
      </c>
      <c r="C181" s="48">
        <f t="shared" si="32"/>
        <v>65709746.729999997</v>
      </c>
      <c r="D181" s="41">
        <v>5489249.1900000004</v>
      </c>
      <c r="E181" s="85">
        <v>1</v>
      </c>
      <c r="F181" s="122">
        <v>1612809</v>
      </c>
      <c r="G181" s="39">
        <v>3774736.76</v>
      </c>
      <c r="H181" s="43">
        <v>5417676.46</v>
      </c>
      <c r="I181" s="43">
        <v>20738978.329999998</v>
      </c>
      <c r="J181" s="85">
        <v>1</v>
      </c>
      <c r="K181" s="95">
        <v>2771340</v>
      </c>
      <c r="L181" s="39">
        <v>6333963.46</v>
      </c>
      <c r="M181" s="40"/>
      <c r="N181" s="100"/>
      <c r="O181" s="40"/>
      <c r="P181" s="39"/>
      <c r="Q181" s="39">
        <v>4828539.2699999996</v>
      </c>
      <c r="R181" s="41"/>
      <c r="S181" s="41">
        <v>10597390.33</v>
      </c>
      <c r="T181" s="41"/>
      <c r="U181" s="41"/>
      <c r="V181" s="44">
        <f>2997593.69+224000</f>
        <v>3221593.69</v>
      </c>
      <c r="W181" s="58">
        <f t="shared" si="43"/>
        <v>923470.24</v>
      </c>
      <c r="X181" s="42"/>
      <c r="Y181" s="42"/>
      <c r="Z181" s="45"/>
      <c r="AA181" s="42"/>
      <c r="AB181" s="45">
        <f t="shared" si="24"/>
        <v>65709746.729999997</v>
      </c>
      <c r="AC181" s="46"/>
      <c r="AD181" s="46">
        <v>2026</v>
      </c>
      <c r="AE181" s="46">
        <v>2026</v>
      </c>
      <c r="AF181" s="4"/>
      <c r="AG181" s="16"/>
    </row>
    <row r="182" spans="1:33" s="5" customFormat="1" ht="24" customHeight="1">
      <c r="A182" s="46">
        <f t="shared" si="33"/>
        <v>162</v>
      </c>
      <c r="B182" s="151" t="s">
        <v>324</v>
      </c>
      <c r="C182" s="48">
        <f t="shared" si="32"/>
        <v>41359389.950000003</v>
      </c>
      <c r="D182" s="41">
        <v>4511382.51</v>
      </c>
      <c r="E182" s="85">
        <v>1</v>
      </c>
      <c r="F182" s="122">
        <v>1612809</v>
      </c>
      <c r="G182" s="39">
        <v>3102297.02</v>
      </c>
      <c r="H182" s="43">
        <v>4452559.9000000004</v>
      </c>
      <c r="I182" s="43">
        <v>17044492.039999999</v>
      </c>
      <c r="J182" s="85">
        <v>1</v>
      </c>
      <c r="K182" s="95">
        <v>2771340</v>
      </c>
      <c r="L182" s="39">
        <v>5205617.5599999996</v>
      </c>
      <c r="M182" s="40"/>
      <c r="N182" s="40"/>
      <c r="O182" s="40"/>
      <c r="P182" s="39"/>
      <c r="Q182" s="39"/>
      <c r="R182" s="41"/>
      <c r="S182" s="41"/>
      <c r="T182" s="41"/>
      <c r="U182" s="41"/>
      <c r="V182" s="44">
        <f>1854384.45+224000</f>
        <v>2078384.45</v>
      </c>
      <c r="W182" s="58">
        <f t="shared" si="43"/>
        <v>580507.47</v>
      </c>
      <c r="X182" s="42"/>
      <c r="Y182" s="42"/>
      <c r="Z182" s="45"/>
      <c r="AA182" s="42"/>
      <c r="AB182" s="45">
        <f t="shared" si="24"/>
        <v>41359389.950000003</v>
      </c>
      <c r="AC182" s="46"/>
      <c r="AD182" s="46">
        <v>2026</v>
      </c>
      <c r="AE182" s="46">
        <v>2026</v>
      </c>
      <c r="AF182" s="4"/>
      <c r="AG182" s="16"/>
    </row>
    <row r="183" spans="1:33" s="5" customFormat="1" ht="24" customHeight="1">
      <c r="A183" s="46">
        <f t="shared" si="33"/>
        <v>163</v>
      </c>
      <c r="B183" s="151" t="s">
        <v>325</v>
      </c>
      <c r="C183" s="48">
        <f t="shared" si="32"/>
        <v>3849957.96</v>
      </c>
      <c r="D183" s="41"/>
      <c r="E183" s="42"/>
      <c r="F183" s="41"/>
      <c r="G183" s="39"/>
      <c r="H183" s="43"/>
      <c r="I183" s="43"/>
      <c r="J183" s="46"/>
      <c r="K183" s="82"/>
      <c r="L183" s="39"/>
      <c r="M183" s="40"/>
      <c r="N183" s="100">
        <v>1</v>
      </c>
      <c r="O183" s="57">
        <f>3614984*N183</f>
        <v>3614984</v>
      </c>
      <c r="P183" s="39"/>
      <c r="Q183" s="39"/>
      <c r="R183" s="41"/>
      <c r="S183" s="41"/>
      <c r="T183" s="41"/>
      <c r="U183" s="41"/>
      <c r="V183" s="44">
        <v>180749.2</v>
      </c>
      <c r="W183" s="58">
        <f t="shared" si="43"/>
        <v>54224.76</v>
      </c>
      <c r="X183" s="42"/>
      <c r="Y183" s="42"/>
      <c r="Z183" s="45"/>
      <c r="AA183" s="42"/>
      <c r="AB183" s="45">
        <f t="shared" si="24"/>
        <v>3849957.96</v>
      </c>
      <c r="AC183" s="46"/>
      <c r="AD183" s="46">
        <v>2026</v>
      </c>
      <c r="AE183" s="46">
        <v>2027</v>
      </c>
      <c r="AF183" s="4"/>
      <c r="AG183" s="16"/>
    </row>
    <row r="184" spans="1:33" s="5" customFormat="1" ht="24" customHeight="1">
      <c r="A184" s="46">
        <f t="shared" si="33"/>
        <v>164</v>
      </c>
      <c r="B184" s="151" t="s">
        <v>142</v>
      </c>
      <c r="C184" s="48">
        <f t="shared" si="32"/>
        <v>3849957.96</v>
      </c>
      <c r="D184" s="41"/>
      <c r="E184" s="42"/>
      <c r="F184" s="41"/>
      <c r="G184" s="39"/>
      <c r="H184" s="43"/>
      <c r="I184" s="43"/>
      <c r="J184" s="46"/>
      <c r="K184" s="82"/>
      <c r="L184" s="39"/>
      <c r="M184" s="40"/>
      <c r="N184" s="100">
        <v>1</v>
      </c>
      <c r="O184" s="57">
        <v>3614984</v>
      </c>
      <c r="P184" s="39"/>
      <c r="Q184" s="39"/>
      <c r="R184" s="41"/>
      <c r="S184" s="41"/>
      <c r="T184" s="41"/>
      <c r="U184" s="41"/>
      <c r="V184" s="44">
        <v>180749.2</v>
      </c>
      <c r="W184" s="58">
        <v>54224.76</v>
      </c>
      <c r="X184" s="42"/>
      <c r="Y184" s="42"/>
      <c r="Z184" s="45">
        <f>C184</f>
        <v>3849957.96</v>
      </c>
      <c r="AA184" s="42"/>
      <c r="AB184" s="45"/>
      <c r="AC184" s="46"/>
      <c r="AD184" s="46">
        <v>2026</v>
      </c>
      <c r="AE184" s="46">
        <v>2026</v>
      </c>
      <c r="AF184" s="4"/>
      <c r="AG184" s="16"/>
    </row>
    <row r="185" spans="1:33" s="5" customFormat="1" ht="24" customHeight="1">
      <c r="A185" s="46">
        <f t="shared" si="33"/>
        <v>165</v>
      </c>
      <c r="B185" s="151" t="s">
        <v>122</v>
      </c>
      <c r="C185" s="48">
        <f t="shared" si="32"/>
        <v>11549873.880000001</v>
      </c>
      <c r="D185" s="41"/>
      <c r="E185" s="42"/>
      <c r="F185" s="41"/>
      <c r="G185" s="39"/>
      <c r="H185" s="43"/>
      <c r="I185" s="43"/>
      <c r="J185" s="46"/>
      <c r="K185" s="82"/>
      <c r="L185" s="39"/>
      <c r="M185" s="40"/>
      <c r="N185" s="100">
        <v>3</v>
      </c>
      <c r="O185" s="57">
        <f t="shared" ref="O185:O195" si="48">3614984*N185</f>
        <v>10844952</v>
      </c>
      <c r="P185" s="39"/>
      <c r="Q185" s="39"/>
      <c r="R185" s="41"/>
      <c r="S185" s="41"/>
      <c r="T185" s="41"/>
      <c r="U185" s="41"/>
      <c r="V185" s="44">
        <v>542247.6</v>
      </c>
      <c r="W185" s="58">
        <f t="shared" si="43"/>
        <v>162674.28</v>
      </c>
      <c r="X185" s="42"/>
      <c r="Y185" s="42"/>
      <c r="Z185" s="45"/>
      <c r="AA185" s="42"/>
      <c r="AB185" s="45">
        <f t="shared" si="24"/>
        <v>11549873.880000001</v>
      </c>
      <c r="AC185" s="46"/>
      <c r="AD185" s="46">
        <v>2026</v>
      </c>
      <c r="AE185" s="46">
        <v>2027</v>
      </c>
      <c r="AF185" s="4"/>
      <c r="AG185" s="16"/>
    </row>
    <row r="186" spans="1:33" s="5" customFormat="1" ht="24" customHeight="1">
      <c r="A186" s="46">
        <f t="shared" si="33"/>
        <v>166</v>
      </c>
      <c r="B186" s="151" t="s">
        <v>123</v>
      </c>
      <c r="C186" s="48">
        <f t="shared" si="32"/>
        <v>11549873.880000001</v>
      </c>
      <c r="D186" s="41"/>
      <c r="E186" s="42"/>
      <c r="F186" s="41"/>
      <c r="G186" s="39"/>
      <c r="H186" s="43"/>
      <c r="I186" s="43"/>
      <c r="J186" s="46"/>
      <c r="K186" s="82"/>
      <c r="L186" s="39"/>
      <c r="M186" s="40"/>
      <c r="N186" s="100">
        <v>3</v>
      </c>
      <c r="O186" s="57">
        <f t="shared" si="48"/>
        <v>10844952</v>
      </c>
      <c r="P186" s="39"/>
      <c r="Q186" s="39"/>
      <c r="R186" s="41"/>
      <c r="S186" s="41"/>
      <c r="T186" s="41"/>
      <c r="U186" s="41"/>
      <c r="V186" s="44">
        <v>542247.6</v>
      </c>
      <c r="W186" s="58">
        <f t="shared" si="43"/>
        <v>162674.28</v>
      </c>
      <c r="X186" s="42"/>
      <c r="Y186" s="42"/>
      <c r="Z186" s="45"/>
      <c r="AA186" s="42"/>
      <c r="AB186" s="45">
        <f t="shared" si="24"/>
        <v>11549873.880000001</v>
      </c>
      <c r="AC186" s="46"/>
      <c r="AD186" s="46">
        <v>2026</v>
      </c>
      <c r="AE186" s="46">
        <v>2027</v>
      </c>
      <c r="AF186" s="4"/>
      <c r="AG186" s="16"/>
    </row>
    <row r="187" spans="1:33" s="5" customFormat="1" ht="24" customHeight="1">
      <c r="A187" s="46">
        <f t="shared" si="33"/>
        <v>167</v>
      </c>
      <c r="B187" s="151" t="s">
        <v>326</v>
      </c>
      <c r="C187" s="48">
        <f t="shared" si="32"/>
        <v>7699915.9199999999</v>
      </c>
      <c r="D187" s="41"/>
      <c r="E187" s="42"/>
      <c r="F187" s="41"/>
      <c r="G187" s="39"/>
      <c r="H187" s="43"/>
      <c r="I187" s="43"/>
      <c r="J187" s="46"/>
      <c r="K187" s="82"/>
      <c r="L187" s="39"/>
      <c r="M187" s="40"/>
      <c r="N187" s="100">
        <v>2</v>
      </c>
      <c r="O187" s="57">
        <f t="shared" si="48"/>
        <v>7229968</v>
      </c>
      <c r="P187" s="39"/>
      <c r="Q187" s="39"/>
      <c r="R187" s="41"/>
      <c r="S187" s="41"/>
      <c r="T187" s="41"/>
      <c r="U187" s="41"/>
      <c r="V187" s="44">
        <v>361498.4</v>
      </c>
      <c r="W187" s="58">
        <f t="shared" si="43"/>
        <v>108449.52</v>
      </c>
      <c r="X187" s="42"/>
      <c r="Y187" s="42"/>
      <c r="Z187" s="45"/>
      <c r="AA187" s="42"/>
      <c r="AB187" s="45">
        <f t="shared" si="24"/>
        <v>7699915.9199999999</v>
      </c>
      <c r="AC187" s="46"/>
      <c r="AD187" s="46">
        <v>2026</v>
      </c>
      <c r="AE187" s="46">
        <v>2027</v>
      </c>
      <c r="AF187" s="4"/>
      <c r="AG187" s="16"/>
    </row>
    <row r="188" spans="1:33" s="5" customFormat="1" ht="24" customHeight="1">
      <c r="A188" s="46">
        <f t="shared" si="33"/>
        <v>168</v>
      </c>
      <c r="B188" s="47" t="s">
        <v>88</v>
      </c>
      <c r="C188" s="48">
        <f t="shared" si="32"/>
        <v>11798875.9</v>
      </c>
      <c r="D188" s="41"/>
      <c r="E188" s="42"/>
      <c r="F188" s="41"/>
      <c r="G188" s="39"/>
      <c r="H188" s="43"/>
      <c r="I188" s="43"/>
      <c r="J188" s="46"/>
      <c r="K188" s="82"/>
      <c r="L188" s="39"/>
      <c r="M188" s="40"/>
      <c r="N188" s="100"/>
      <c r="O188" s="57"/>
      <c r="P188" s="39">
        <v>11078756.710000001</v>
      </c>
      <c r="Q188" s="39"/>
      <c r="R188" s="41"/>
      <c r="S188" s="41"/>
      <c r="T188" s="41"/>
      <c r="U188" s="41"/>
      <c r="V188" s="44">
        <v>553937.84</v>
      </c>
      <c r="W188" s="58">
        <f t="shared" si="43"/>
        <v>166181.35</v>
      </c>
      <c r="X188" s="42"/>
      <c r="Y188" s="42"/>
      <c r="Z188" s="45"/>
      <c r="AA188" s="42"/>
      <c r="AB188" s="45">
        <f t="shared" si="24"/>
        <v>11798875.9</v>
      </c>
      <c r="AC188" s="46"/>
      <c r="AD188" s="46">
        <v>2026</v>
      </c>
      <c r="AE188" s="46">
        <v>2026</v>
      </c>
      <c r="AF188" s="4"/>
      <c r="AG188" s="16"/>
    </row>
    <row r="189" spans="1:33" s="5" customFormat="1" ht="24" customHeight="1">
      <c r="A189" s="46">
        <f t="shared" si="33"/>
        <v>169</v>
      </c>
      <c r="B189" s="47" t="s">
        <v>755</v>
      </c>
      <c r="C189" s="48">
        <f t="shared" si="32"/>
        <v>15399831.84</v>
      </c>
      <c r="D189" s="41"/>
      <c r="E189" s="42"/>
      <c r="F189" s="41"/>
      <c r="G189" s="39"/>
      <c r="H189" s="43"/>
      <c r="I189" s="43"/>
      <c r="J189" s="46"/>
      <c r="K189" s="82"/>
      <c r="L189" s="39"/>
      <c r="M189" s="40"/>
      <c r="N189" s="100">
        <v>4</v>
      </c>
      <c r="O189" s="57">
        <f t="shared" si="48"/>
        <v>14459936</v>
      </c>
      <c r="P189" s="39"/>
      <c r="Q189" s="39"/>
      <c r="R189" s="41"/>
      <c r="S189" s="41"/>
      <c r="T189" s="41"/>
      <c r="U189" s="41"/>
      <c r="V189" s="44">
        <v>722996.8</v>
      </c>
      <c r="W189" s="58">
        <f t="shared" si="43"/>
        <v>216899.04</v>
      </c>
      <c r="X189" s="42"/>
      <c r="Y189" s="42"/>
      <c r="Z189" s="45"/>
      <c r="AA189" s="42"/>
      <c r="AB189" s="45">
        <f t="shared" ref="AB189:AB247" si="49">C189-Z189</f>
        <v>15399831.84</v>
      </c>
      <c r="AC189" s="46"/>
      <c r="AD189" s="46">
        <v>2026</v>
      </c>
      <c r="AE189" s="46">
        <v>2027</v>
      </c>
      <c r="AF189" s="4"/>
      <c r="AG189" s="16"/>
    </row>
    <row r="190" spans="1:33" s="5" customFormat="1" ht="24" customHeight="1">
      <c r="A190" s="46">
        <f t="shared" si="33"/>
        <v>170</v>
      </c>
      <c r="B190" s="47" t="s">
        <v>756</v>
      </c>
      <c r="C190" s="48">
        <f t="shared" si="32"/>
        <v>3849957.96</v>
      </c>
      <c r="D190" s="41"/>
      <c r="E190" s="42"/>
      <c r="F190" s="41"/>
      <c r="G190" s="39"/>
      <c r="H190" s="43"/>
      <c r="I190" s="43"/>
      <c r="J190" s="46"/>
      <c r="K190" s="82"/>
      <c r="L190" s="39"/>
      <c r="M190" s="40"/>
      <c r="N190" s="100">
        <v>1</v>
      </c>
      <c r="O190" s="57">
        <f t="shared" si="48"/>
        <v>3614984</v>
      </c>
      <c r="P190" s="39"/>
      <c r="Q190" s="39"/>
      <c r="R190" s="41"/>
      <c r="S190" s="41"/>
      <c r="T190" s="41"/>
      <c r="U190" s="41"/>
      <c r="V190" s="44">
        <v>180749.2</v>
      </c>
      <c r="W190" s="58">
        <f t="shared" si="43"/>
        <v>54224.76</v>
      </c>
      <c r="X190" s="42"/>
      <c r="Y190" s="42"/>
      <c r="Z190" s="45"/>
      <c r="AA190" s="42"/>
      <c r="AB190" s="45">
        <f t="shared" si="49"/>
        <v>3849957.96</v>
      </c>
      <c r="AC190" s="46"/>
      <c r="AD190" s="46">
        <v>2026</v>
      </c>
      <c r="AE190" s="46">
        <v>2027</v>
      </c>
      <c r="AF190" s="4"/>
      <c r="AG190" s="16"/>
    </row>
    <row r="191" spans="1:33" s="5" customFormat="1" ht="24" customHeight="1">
      <c r="A191" s="46">
        <f t="shared" si="33"/>
        <v>171</v>
      </c>
      <c r="B191" s="47" t="s">
        <v>758</v>
      </c>
      <c r="C191" s="48">
        <f t="shared" ref="C191:C247" si="50">D191+F191+G191+H191+I191+K191+L191+M191+O191+P191+Q191+R191+S191+V191+W191+X191</f>
        <v>3849957.96</v>
      </c>
      <c r="D191" s="41"/>
      <c r="E191" s="42"/>
      <c r="F191" s="41"/>
      <c r="G191" s="39"/>
      <c r="H191" s="43"/>
      <c r="I191" s="43"/>
      <c r="J191" s="46"/>
      <c r="K191" s="82"/>
      <c r="L191" s="39"/>
      <c r="M191" s="40"/>
      <c r="N191" s="100">
        <v>1</v>
      </c>
      <c r="O191" s="57">
        <f t="shared" si="48"/>
        <v>3614984</v>
      </c>
      <c r="P191" s="39"/>
      <c r="Q191" s="39"/>
      <c r="R191" s="41"/>
      <c r="S191" s="41"/>
      <c r="T191" s="41"/>
      <c r="U191" s="41"/>
      <c r="V191" s="44">
        <v>180749.2</v>
      </c>
      <c r="W191" s="58">
        <f t="shared" si="43"/>
        <v>54224.76</v>
      </c>
      <c r="X191" s="42"/>
      <c r="Y191" s="42"/>
      <c r="Z191" s="45"/>
      <c r="AA191" s="42"/>
      <c r="AB191" s="45">
        <f t="shared" si="49"/>
        <v>3849957.96</v>
      </c>
      <c r="AC191" s="46"/>
      <c r="AD191" s="46">
        <v>2026</v>
      </c>
      <c r="AE191" s="46">
        <v>2027</v>
      </c>
      <c r="AF191" s="4"/>
      <c r="AG191" s="16"/>
    </row>
    <row r="192" spans="1:33" s="5" customFormat="1" ht="24" customHeight="1">
      <c r="A192" s="46">
        <f t="shared" ref="A192:A247" si="51">A191+1</f>
        <v>172</v>
      </c>
      <c r="B192" s="47" t="s">
        <v>757</v>
      </c>
      <c r="C192" s="48">
        <f t="shared" si="50"/>
        <v>7699915.9199999999</v>
      </c>
      <c r="D192" s="41"/>
      <c r="E192" s="42"/>
      <c r="F192" s="41"/>
      <c r="G192" s="39"/>
      <c r="H192" s="43"/>
      <c r="I192" s="43"/>
      <c r="J192" s="46"/>
      <c r="K192" s="82"/>
      <c r="L192" s="39"/>
      <c r="M192" s="40"/>
      <c r="N192" s="100">
        <v>2</v>
      </c>
      <c r="O192" s="57">
        <f t="shared" si="48"/>
        <v>7229968</v>
      </c>
      <c r="P192" s="39"/>
      <c r="Q192" s="39"/>
      <c r="R192" s="41"/>
      <c r="S192" s="41"/>
      <c r="T192" s="41"/>
      <c r="U192" s="41"/>
      <c r="V192" s="44">
        <v>361498.4</v>
      </c>
      <c r="W192" s="58">
        <f t="shared" si="43"/>
        <v>108449.52</v>
      </c>
      <c r="X192" s="42"/>
      <c r="Y192" s="42"/>
      <c r="Z192" s="45"/>
      <c r="AA192" s="42"/>
      <c r="AB192" s="45">
        <f t="shared" si="49"/>
        <v>7699915.9199999999</v>
      </c>
      <c r="AC192" s="46"/>
      <c r="AD192" s="46">
        <v>2026</v>
      </c>
      <c r="AE192" s="46">
        <v>2027</v>
      </c>
      <c r="AF192" s="4"/>
      <c r="AG192" s="16"/>
    </row>
    <row r="193" spans="1:33" s="5" customFormat="1" ht="24" customHeight="1">
      <c r="A193" s="46">
        <f t="shared" si="51"/>
        <v>173</v>
      </c>
      <c r="B193" s="47" t="s">
        <v>759</v>
      </c>
      <c r="C193" s="48">
        <f t="shared" si="50"/>
        <v>3849957.96</v>
      </c>
      <c r="D193" s="41"/>
      <c r="E193" s="42"/>
      <c r="F193" s="41"/>
      <c r="G193" s="39"/>
      <c r="H193" s="43"/>
      <c r="I193" s="43"/>
      <c r="J193" s="46"/>
      <c r="K193" s="82"/>
      <c r="L193" s="39"/>
      <c r="M193" s="40"/>
      <c r="N193" s="100">
        <v>1</v>
      </c>
      <c r="O193" s="57">
        <f t="shared" si="48"/>
        <v>3614984</v>
      </c>
      <c r="P193" s="39"/>
      <c r="Q193" s="39"/>
      <c r="R193" s="41"/>
      <c r="S193" s="41"/>
      <c r="T193" s="41"/>
      <c r="U193" s="41"/>
      <c r="V193" s="44">
        <v>180749.2</v>
      </c>
      <c r="W193" s="58">
        <f t="shared" si="43"/>
        <v>54224.76</v>
      </c>
      <c r="X193" s="42"/>
      <c r="Y193" s="42"/>
      <c r="Z193" s="45"/>
      <c r="AA193" s="42"/>
      <c r="AB193" s="45">
        <f t="shared" si="49"/>
        <v>3849957.96</v>
      </c>
      <c r="AC193" s="46"/>
      <c r="AD193" s="46">
        <v>2026</v>
      </c>
      <c r="AE193" s="46">
        <v>2027</v>
      </c>
      <c r="AF193" s="4"/>
      <c r="AG193" s="16"/>
    </row>
    <row r="194" spans="1:33" s="5" customFormat="1" ht="24" customHeight="1">
      <c r="A194" s="46">
        <f t="shared" si="51"/>
        <v>174</v>
      </c>
      <c r="B194" s="47" t="s">
        <v>760</v>
      </c>
      <c r="C194" s="48">
        <f t="shared" si="50"/>
        <v>7699915.9199999999</v>
      </c>
      <c r="D194" s="41"/>
      <c r="E194" s="42"/>
      <c r="F194" s="41"/>
      <c r="G194" s="39"/>
      <c r="H194" s="43"/>
      <c r="I194" s="43"/>
      <c r="J194" s="46"/>
      <c r="K194" s="82"/>
      <c r="L194" s="39"/>
      <c r="M194" s="40"/>
      <c r="N194" s="100">
        <v>2</v>
      </c>
      <c r="O194" s="57">
        <f t="shared" si="48"/>
        <v>7229968</v>
      </c>
      <c r="P194" s="39"/>
      <c r="Q194" s="39"/>
      <c r="R194" s="41"/>
      <c r="S194" s="41"/>
      <c r="T194" s="41"/>
      <c r="U194" s="41"/>
      <c r="V194" s="44">
        <v>361498.4</v>
      </c>
      <c r="W194" s="58">
        <f t="shared" si="43"/>
        <v>108449.52</v>
      </c>
      <c r="X194" s="42"/>
      <c r="Y194" s="42"/>
      <c r="Z194" s="45"/>
      <c r="AA194" s="42"/>
      <c r="AB194" s="45">
        <f t="shared" si="49"/>
        <v>7699915.9199999999</v>
      </c>
      <c r="AC194" s="46"/>
      <c r="AD194" s="46">
        <v>2026</v>
      </c>
      <c r="AE194" s="46">
        <v>2027</v>
      </c>
      <c r="AF194" s="4"/>
      <c r="AG194" s="16"/>
    </row>
    <row r="195" spans="1:33" s="5" customFormat="1" ht="24" customHeight="1">
      <c r="A195" s="46">
        <f t="shared" si="51"/>
        <v>175</v>
      </c>
      <c r="B195" s="47" t="s">
        <v>761</v>
      </c>
      <c r="C195" s="48">
        <f t="shared" si="50"/>
        <v>3849957.96</v>
      </c>
      <c r="D195" s="41"/>
      <c r="E195" s="42"/>
      <c r="F195" s="41"/>
      <c r="G195" s="39"/>
      <c r="H195" s="43"/>
      <c r="I195" s="43"/>
      <c r="J195" s="46"/>
      <c r="K195" s="82"/>
      <c r="L195" s="39"/>
      <c r="M195" s="40"/>
      <c r="N195" s="100">
        <v>1</v>
      </c>
      <c r="O195" s="57">
        <f t="shared" si="48"/>
        <v>3614984</v>
      </c>
      <c r="P195" s="39"/>
      <c r="Q195" s="39"/>
      <c r="R195" s="41"/>
      <c r="S195" s="41"/>
      <c r="T195" s="41"/>
      <c r="U195" s="41"/>
      <c r="V195" s="44">
        <v>180749.2</v>
      </c>
      <c r="W195" s="58">
        <f t="shared" si="43"/>
        <v>54224.76</v>
      </c>
      <c r="X195" s="42"/>
      <c r="Y195" s="42"/>
      <c r="Z195" s="45"/>
      <c r="AA195" s="42"/>
      <c r="AB195" s="45">
        <f t="shared" si="49"/>
        <v>3849957.96</v>
      </c>
      <c r="AC195" s="46"/>
      <c r="AD195" s="46">
        <v>2026</v>
      </c>
      <c r="AE195" s="46">
        <v>2027</v>
      </c>
      <c r="AF195" s="4"/>
      <c r="AG195" s="16"/>
    </row>
    <row r="196" spans="1:33" s="5" customFormat="1" ht="24" customHeight="1">
      <c r="A196" s="46">
        <f t="shared" si="51"/>
        <v>176</v>
      </c>
      <c r="B196" s="150" t="s">
        <v>327</v>
      </c>
      <c r="C196" s="48">
        <f t="shared" si="50"/>
        <v>7699915.9199999999</v>
      </c>
      <c r="D196" s="41"/>
      <c r="E196" s="42"/>
      <c r="F196" s="42"/>
      <c r="G196" s="39"/>
      <c r="H196" s="43"/>
      <c r="I196" s="43"/>
      <c r="J196" s="46"/>
      <c r="K196" s="44"/>
      <c r="L196" s="39"/>
      <c r="M196" s="40"/>
      <c r="N196" s="100">
        <v>2</v>
      </c>
      <c r="O196" s="57">
        <f>3614984*N196</f>
        <v>7229968</v>
      </c>
      <c r="P196" s="107"/>
      <c r="Q196" s="39"/>
      <c r="R196" s="41"/>
      <c r="S196" s="41"/>
      <c r="T196" s="41"/>
      <c r="U196" s="41"/>
      <c r="V196" s="44">
        <v>361498.4</v>
      </c>
      <c r="W196" s="58">
        <v>108449.52</v>
      </c>
      <c r="X196" s="42"/>
      <c r="Y196" s="42"/>
      <c r="Z196" s="45">
        <f>C196</f>
        <v>7699915.9199999999</v>
      </c>
      <c r="AA196" s="42"/>
      <c r="AB196" s="45"/>
      <c r="AC196" s="46"/>
      <c r="AD196" s="46">
        <v>2026</v>
      </c>
      <c r="AE196" s="46">
        <v>2026</v>
      </c>
      <c r="AF196" s="4"/>
      <c r="AG196" s="16"/>
    </row>
    <row r="197" spans="1:33" s="5" customFormat="1" ht="24" customHeight="1">
      <c r="A197" s="46">
        <f t="shared" si="51"/>
        <v>177</v>
      </c>
      <c r="B197" s="150" t="s">
        <v>328</v>
      </c>
      <c r="C197" s="48">
        <f t="shared" si="50"/>
        <v>7699915.9199999999</v>
      </c>
      <c r="D197" s="41"/>
      <c r="E197" s="42"/>
      <c r="F197" s="42"/>
      <c r="G197" s="39"/>
      <c r="H197" s="43"/>
      <c r="I197" s="43"/>
      <c r="J197" s="46"/>
      <c r="K197" s="44"/>
      <c r="L197" s="39"/>
      <c r="M197" s="40"/>
      <c r="N197" s="100">
        <v>2</v>
      </c>
      <c r="O197" s="57">
        <f>3614984*N197</f>
        <v>7229968</v>
      </c>
      <c r="P197" s="107"/>
      <c r="Q197" s="39"/>
      <c r="R197" s="41"/>
      <c r="S197" s="41"/>
      <c r="T197" s="41"/>
      <c r="U197" s="41"/>
      <c r="V197" s="44">
        <v>361498.4</v>
      </c>
      <c r="W197" s="58">
        <v>108449.52</v>
      </c>
      <c r="X197" s="42"/>
      <c r="Y197" s="42"/>
      <c r="Z197" s="45">
        <f>C197</f>
        <v>7699915.9199999999</v>
      </c>
      <c r="AA197" s="42"/>
      <c r="AB197" s="45"/>
      <c r="AC197" s="46"/>
      <c r="AD197" s="46">
        <v>2026</v>
      </c>
      <c r="AE197" s="46">
        <v>2026</v>
      </c>
      <c r="AF197" s="4"/>
      <c r="AG197" s="16"/>
    </row>
    <row r="198" spans="1:33" s="5" customFormat="1" ht="24" customHeight="1">
      <c r="A198" s="46">
        <f t="shared" si="51"/>
        <v>178</v>
      </c>
      <c r="B198" s="150" t="s">
        <v>329</v>
      </c>
      <c r="C198" s="48">
        <f t="shared" si="50"/>
        <v>3618969.05</v>
      </c>
      <c r="D198" s="41"/>
      <c r="E198" s="42"/>
      <c r="F198" s="42"/>
      <c r="G198" s="39"/>
      <c r="H198" s="43"/>
      <c r="I198" s="43"/>
      <c r="J198" s="46"/>
      <c r="K198" s="44"/>
      <c r="L198" s="39"/>
      <c r="M198" s="40"/>
      <c r="N198" s="100">
        <v>1</v>
      </c>
      <c r="O198" s="57">
        <v>3398093</v>
      </c>
      <c r="P198" s="107"/>
      <c r="Q198" s="39"/>
      <c r="R198" s="41"/>
      <c r="S198" s="41"/>
      <c r="T198" s="41"/>
      <c r="U198" s="41"/>
      <c r="V198" s="44">
        <v>169904.65</v>
      </c>
      <c r="W198" s="58">
        <v>50971.4</v>
      </c>
      <c r="X198" s="42"/>
      <c r="Y198" s="42"/>
      <c r="Z198" s="45">
        <f t="shared" ref="Z198:Z201" si="52">C198</f>
        <v>3618969.05</v>
      </c>
      <c r="AA198" s="42"/>
      <c r="AB198" s="45"/>
      <c r="AC198" s="46"/>
      <c r="AD198" s="46">
        <v>2026</v>
      </c>
      <c r="AE198" s="46">
        <v>2026</v>
      </c>
      <c r="AF198" s="4"/>
      <c r="AG198" s="16"/>
    </row>
    <row r="199" spans="1:33" s="5" customFormat="1" ht="24" customHeight="1">
      <c r="A199" s="46">
        <f t="shared" si="51"/>
        <v>179</v>
      </c>
      <c r="B199" s="150" t="s">
        <v>330</v>
      </c>
      <c r="C199" s="48">
        <f t="shared" si="50"/>
        <v>3849957.96</v>
      </c>
      <c r="D199" s="41"/>
      <c r="E199" s="42"/>
      <c r="F199" s="42"/>
      <c r="G199" s="39"/>
      <c r="H199" s="43"/>
      <c r="I199" s="43"/>
      <c r="J199" s="46"/>
      <c r="K199" s="44"/>
      <c r="L199" s="39"/>
      <c r="M199" s="40"/>
      <c r="N199" s="100">
        <v>1</v>
      </c>
      <c r="O199" s="57">
        <v>3614984</v>
      </c>
      <c r="P199" s="107"/>
      <c r="Q199" s="39"/>
      <c r="R199" s="41"/>
      <c r="S199" s="41"/>
      <c r="T199" s="41"/>
      <c r="U199" s="41"/>
      <c r="V199" s="44">
        <v>180749.2</v>
      </c>
      <c r="W199" s="58">
        <v>54224.76</v>
      </c>
      <c r="X199" s="42"/>
      <c r="Y199" s="42"/>
      <c r="Z199" s="45">
        <f t="shared" si="52"/>
        <v>3849957.96</v>
      </c>
      <c r="AA199" s="42"/>
      <c r="AB199" s="45"/>
      <c r="AC199" s="46"/>
      <c r="AD199" s="46">
        <v>2026</v>
      </c>
      <c r="AE199" s="46">
        <v>2026</v>
      </c>
      <c r="AF199" s="4"/>
      <c r="AG199" s="16"/>
    </row>
    <row r="200" spans="1:33" s="5" customFormat="1" ht="24" customHeight="1">
      <c r="A200" s="46">
        <f t="shared" si="51"/>
        <v>180</v>
      </c>
      <c r="B200" s="150" t="s">
        <v>331</v>
      </c>
      <c r="C200" s="48">
        <f t="shared" si="50"/>
        <v>3849957.96</v>
      </c>
      <c r="D200" s="41"/>
      <c r="E200" s="42"/>
      <c r="F200" s="42"/>
      <c r="G200" s="39"/>
      <c r="H200" s="43"/>
      <c r="I200" s="43"/>
      <c r="J200" s="46"/>
      <c r="K200" s="44"/>
      <c r="L200" s="39"/>
      <c r="M200" s="40"/>
      <c r="N200" s="100">
        <v>1</v>
      </c>
      <c r="O200" s="57">
        <v>3614984</v>
      </c>
      <c r="P200" s="107"/>
      <c r="Q200" s="39"/>
      <c r="R200" s="41"/>
      <c r="S200" s="41"/>
      <c r="T200" s="41"/>
      <c r="U200" s="41"/>
      <c r="V200" s="44">
        <v>180749.2</v>
      </c>
      <c r="W200" s="58">
        <v>54224.76</v>
      </c>
      <c r="X200" s="42"/>
      <c r="Y200" s="42"/>
      <c r="Z200" s="45">
        <f t="shared" si="52"/>
        <v>3849957.96</v>
      </c>
      <c r="AA200" s="42"/>
      <c r="AB200" s="45"/>
      <c r="AC200" s="46"/>
      <c r="AD200" s="46">
        <v>2026</v>
      </c>
      <c r="AE200" s="46">
        <v>2026</v>
      </c>
      <c r="AF200" s="4"/>
      <c r="AG200" s="16"/>
    </row>
    <row r="201" spans="1:33" s="5" customFormat="1" ht="24" customHeight="1">
      <c r="A201" s="46">
        <f t="shared" si="51"/>
        <v>181</v>
      </c>
      <c r="B201" s="150" t="s">
        <v>332</v>
      </c>
      <c r="C201" s="48">
        <f t="shared" si="50"/>
        <v>3618969.05</v>
      </c>
      <c r="D201" s="41"/>
      <c r="E201" s="42"/>
      <c r="F201" s="42"/>
      <c r="G201" s="39"/>
      <c r="H201" s="43"/>
      <c r="I201" s="43"/>
      <c r="J201" s="46"/>
      <c r="K201" s="44"/>
      <c r="L201" s="39"/>
      <c r="M201" s="40"/>
      <c r="N201" s="100">
        <v>1</v>
      </c>
      <c r="O201" s="57">
        <v>3398093</v>
      </c>
      <c r="P201" s="107"/>
      <c r="Q201" s="39"/>
      <c r="R201" s="41"/>
      <c r="S201" s="41"/>
      <c r="T201" s="41"/>
      <c r="U201" s="41"/>
      <c r="V201" s="44">
        <v>169904.65</v>
      </c>
      <c r="W201" s="58">
        <v>50971.4</v>
      </c>
      <c r="X201" s="42"/>
      <c r="Y201" s="42"/>
      <c r="Z201" s="45">
        <f t="shared" si="52"/>
        <v>3618969.05</v>
      </c>
      <c r="AA201" s="42"/>
      <c r="AB201" s="45"/>
      <c r="AC201" s="46"/>
      <c r="AD201" s="46">
        <v>2026</v>
      </c>
      <c r="AE201" s="46">
        <v>2026</v>
      </c>
      <c r="AF201" s="4"/>
      <c r="AG201" s="16"/>
    </row>
    <row r="202" spans="1:33" s="5" customFormat="1" ht="24" customHeight="1">
      <c r="A202" s="46">
        <f t="shared" si="51"/>
        <v>182</v>
      </c>
      <c r="B202" s="150" t="s">
        <v>762</v>
      </c>
      <c r="C202" s="48">
        <f t="shared" si="50"/>
        <v>5094360.41</v>
      </c>
      <c r="D202" s="114"/>
      <c r="E202" s="115"/>
      <c r="F202" s="114"/>
      <c r="G202" s="114"/>
      <c r="H202" s="114"/>
      <c r="I202" s="114"/>
      <c r="J202" s="73">
        <v>1</v>
      </c>
      <c r="K202" s="95">
        <v>2771340</v>
      </c>
      <c r="L202" s="114"/>
      <c r="M202" s="114">
        <v>2012097</v>
      </c>
      <c r="N202" s="120"/>
      <c r="O202" s="114"/>
      <c r="P202" s="114"/>
      <c r="Q202" s="114"/>
      <c r="R202" s="114"/>
      <c r="S202" s="114"/>
      <c r="T202" s="114"/>
      <c r="U202" s="114"/>
      <c r="V202" s="75">
        <v>239171.85</v>
      </c>
      <c r="W202" s="58">
        <f t="shared" si="43"/>
        <v>71751.56</v>
      </c>
      <c r="X202" s="114"/>
      <c r="Y202" s="119"/>
      <c r="Z202" s="119"/>
      <c r="AA202" s="119"/>
      <c r="AB202" s="45">
        <f t="shared" si="49"/>
        <v>5094360.41</v>
      </c>
      <c r="AC202" s="46"/>
      <c r="AD202" s="46">
        <v>2026</v>
      </c>
      <c r="AE202" s="46">
        <v>2026</v>
      </c>
      <c r="AF202" s="4"/>
      <c r="AG202" s="16"/>
    </row>
    <row r="203" spans="1:33" s="5" customFormat="1" ht="24" customHeight="1">
      <c r="A203" s="46">
        <f t="shared" si="51"/>
        <v>183</v>
      </c>
      <c r="B203" s="150" t="s">
        <v>333</v>
      </c>
      <c r="C203" s="48">
        <f t="shared" si="50"/>
        <v>35816908.07</v>
      </c>
      <c r="D203" s="114">
        <v>1538065.79</v>
      </c>
      <c r="E203" s="85">
        <v>1</v>
      </c>
      <c r="F203" s="122">
        <v>1612809</v>
      </c>
      <c r="G203" s="114">
        <v>1198829.5</v>
      </c>
      <c r="H203" s="114">
        <v>2743328.29</v>
      </c>
      <c r="I203" s="114">
        <v>14545940.1</v>
      </c>
      <c r="J203" s="73">
        <v>1</v>
      </c>
      <c r="K203" s="95">
        <v>2771340</v>
      </c>
      <c r="L203" s="114">
        <v>1986366.03</v>
      </c>
      <c r="M203" s="114"/>
      <c r="N203" s="120"/>
      <c r="O203" s="114"/>
      <c r="P203" s="114"/>
      <c r="Q203" s="114">
        <v>3776210.66</v>
      </c>
      <c r="R203" s="114"/>
      <c r="S203" s="114">
        <v>3323400.32</v>
      </c>
      <c r="T203" s="114"/>
      <c r="U203" s="114"/>
      <c r="V203" s="75">
        <f>1594174.03+224000</f>
        <v>1818174.03</v>
      </c>
      <c r="W203" s="58">
        <f>ROUND((D203+F203+G203+H203+I203+K203+L203+M203+O203+P203+Q203+R203+S203)*1.5%,2)</f>
        <v>502444.35</v>
      </c>
      <c r="X203" s="114"/>
      <c r="Y203" s="119"/>
      <c r="Z203" s="119"/>
      <c r="AA203" s="119"/>
      <c r="AB203" s="45">
        <f t="shared" si="49"/>
        <v>35816908.07</v>
      </c>
      <c r="AC203" s="46"/>
      <c r="AD203" s="46">
        <v>2026</v>
      </c>
      <c r="AE203" s="46">
        <v>2026</v>
      </c>
      <c r="AF203" s="4"/>
      <c r="AG203" s="16"/>
    </row>
    <row r="204" spans="1:33" s="5" customFormat="1" ht="24" customHeight="1">
      <c r="A204" s="46">
        <f t="shared" si="51"/>
        <v>184</v>
      </c>
      <c r="B204" s="150" t="s">
        <v>334</v>
      </c>
      <c r="C204" s="48">
        <f t="shared" si="50"/>
        <v>15399831.84</v>
      </c>
      <c r="D204" s="41"/>
      <c r="E204" s="42"/>
      <c r="F204" s="42"/>
      <c r="G204" s="39"/>
      <c r="H204" s="43"/>
      <c r="I204" s="43"/>
      <c r="J204" s="46"/>
      <c r="K204" s="44"/>
      <c r="L204" s="39"/>
      <c r="M204" s="40"/>
      <c r="N204" s="100">
        <v>4</v>
      </c>
      <c r="O204" s="57">
        <f>3614984*N204</f>
        <v>14459936</v>
      </c>
      <c r="P204" s="107"/>
      <c r="Q204" s="39"/>
      <c r="R204" s="41"/>
      <c r="S204" s="41"/>
      <c r="T204" s="41"/>
      <c r="U204" s="41"/>
      <c r="V204" s="44">
        <v>722996.8</v>
      </c>
      <c r="W204" s="58">
        <v>216899.04</v>
      </c>
      <c r="X204" s="42"/>
      <c r="Y204" s="42"/>
      <c r="Z204" s="45">
        <f>C204</f>
        <v>15399831.84</v>
      </c>
      <c r="AA204" s="42"/>
      <c r="AB204" s="45"/>
      <c r="AC204" s="46"/>
      <c r="AD204" s="46">
        <v>2026</v>
      </c>
      <c r="AE204" s="46">
        <v>2026</v>
      </c>
      <c r="AF204" s="4"/>
      <c r="AG204" s="16"/>
    </row>
    <row r="205" spans="1:33" s="5" customFormat="1" ht="24" customHeight="1">
      <c r="A205" s="46">
        <f t="shared" si="51"/>
        <v>185</v>
      </c>
      <c r="B205" s="150" t="s">
        <v>335</v>
      </c>
      <c r="C205" s="48">
        <f t="shared" si="50"/>
        <v>3849957.96</v>
      </c>
      <c r="D205" s="41"/>
      <c r="E205" s="42"/>
      <c r="F205" s="42"/>
      <c r="G205" s="39"/>
      <c r="H205" s="43"/>
      <c r="I205" s="43"/>
      <c r="J205" s="46"/>
      <c r="K205" s="44"/>
      <c r="L205" s="39"/>
      <c r="M205" s="40"/>
      <c r="N205" s="100">
        <v>1</v>
      </c>
      <c r="O205" s="57">
        <v>3614984</v>
      </c>
      <c r="P205" s="107"/>
      <c r="Q205" s="39"/>
      <c r="R205" s="41"/>
      <c r="S205" s="41"/>
      <c r="T205" s="41"/>
      <c r="U205" s="41"/>
      <c r="V205" s="44">
        <v>180749.2</v>
      </c>
      <c r="W205" s="58">
        <v>54224.76</v>
      </c>
      <c r="X205" s="42"/>
      <c r="Y205" s="42"/>
      <c r="Z205" s="45">
        <f t="shared" ref="Z205" si="53">C205</f>
        <v>3849957.96</v>
      </c>
      <c r="AA205" s="42"/>
      <c r="AB205" s="45"/>
      <c r="AC205" s="46"/>
      <c r="AD205" s="46">
        <v>2026</v>
      </c>
      <c r="AE205" s="46">
        <v>2026</v>
      </c>
      <c r="AF205" s="4"/>
      <c r="AG205" s="16"/>
    </row>
    <row r="206" spans="1:33" s="5" customFormat="1" ht="24" customHeight="1">
      <c r="A206" s="46">
        <f t="shared" si="51"/>
        <v>186</v>
      </c>
      <c r="B206" s="150" t="s">
        <v>336</v>
      </c>
      <c r="C206" s="48">
        <f t="shared" si="50"/>
        <v>15399831.84</v>
      </c>
      <c r="D206" s="41"/>
      <c r="E206" s="42"/>
      <c r="F206" s="42"/>
      <c r="G206" s="39"/>
      <c r="H206" s="43"/>
      <c r="I206" s="43"/>
      <c r="J206" s="46"/>
      <c r="K206" s="44"/>
      <c r="L206" s="39"/>
      <c r="M206" s="40"/>
      <c r="N206" s="100">
        <v>4</v>
      </c>
      <c r="O206" s="57">
        <f>3614984*N206</f>
        <v>14459936</v>
      </c>
      <c r="P206" s="107"/>
      <c r="Q206" s="39"/>
      <c r="R206" s="41"/>
      <c r="S206" s="41"/>
      <c r="T206" s="41"/>
      <c r="U206" s="41"/>
      <c r="V206" s="44">
        <v>722996.8</v>
      </c>
      <c r="W206" s="58">
        <v>216899.04</v>
      </c>
      <c r="X206" s="42"/>
      <c r="Y206" s="42"/>
      <c r="Z206" s="45">
        <f>C206</f>
        <v>15399831.84</v>
      </c>
      <c r="AA206" s="42"/>
      <c r="AB206" s="45"/>
      <c r="AC206" s="46"/>
      <c r="AD206" s="46">
        <v>2026</v>
      </c>
      <c r="AE206" s="46">
        <v>2026</v>
      </c>
      <c r="AF206" s="4"/>
      <c r="AG206" s="16"/>
    </row>
    <row r="207" spans="1:33" s="5" customFormat="1" ht="24" customHeight="1">
      <c r="A207" s="46">
        <f t="shared" si="51"/>
        <v>187</v>
      </c>
      <c r="B207" s="79" t="s">
        <v>337</v>
      </c>
      <c r="C207" s="48">
        <f t="shared" si="50"/>
        <v>12136297.189999999</v>
      </c>
      <c r="D207" s="41"/>
      <c r="E207" s="42"/>
      <c r="F207" s="42"/>
      <c r="G207" s="39"/>
      <c r="H207" s="43"/>
      <c r="I207" s="43"/>
      <c r="J207" s="46"/>
      <c r="K207" s="38"/>
      <c r="L207" s="39"/>
      <c r="M207" s="40"/>
      <c r="N207" s="100"/>
      <c r="O207" s="40"/>
      <c r="P207" s="57">
        <v>11395584.220000001</v>
      </c>
      <c r="Q207" s="39"/>
      <c r="R207" s="41"/>
      <c r="S207" s="41"/>
      <c r="T207" s="41"/>
      <c r="U207" s="41"/>
      <c r="V207" s="44">
        <v>569779.21</v>
      </c>
      <c r="W207" s="58">
        <f t="shared" si="43"/>
        <v>170933.76000000001</v>
      </c>
      <c r="X207" s="42"/>
      <c r="Y207" s="42"/>
      <c r="Z207" s="42"/>
      <c r="AA207" s="42"/>
      <c r="AB207" s="45">
        <f t="shared" si="49"/>
        <v>12136297.189999999</v>
      </c>
      <c r="AC207" s="46"/>
      <c r="AD207" s="46">
        <v>2026</v>
      </c>
      <c r="AE207" s="46">
        <v>2026</v>
      </c>
      <c r="AF207" s="4"/>
      <c r="AG207" s="16"/>
    </row>
    <row r="208" spans="1:33" s="5" customFormat="1" ht="24" customHeight="1">
      <c r="A208" s="46">
        <f t="shared" si="51"/>
        <v>188</v>
      </c>
      <c r="B208" s="150" t="s">
        <v>338</v>
      </c>
      <c r="C208" s="48">
        <f t="shared" si="50"/>
        <v>7699915.9199999999</v>
      </c>
      <c r="D208" s="41"/>
      <c r="E208" s="42"/>
      <c r="F208" s="42"/>
      <c r="G208" s="39"/>
      <c r="H208" s="43"/>
      <c r="I208" s="43"/>
      <c r="J208" s="46"/>
      <c r="K208" s="44"/>
      <c r="L208" s="39"/>
      <c r="M208" s="40"/>
      <c r="N208" s="100">
        <v>2</v>
      </c>
      <c r="O208" s="57">
        <f t="shared" ref="O208:O214" si="54">3614984*N208</f>
        <v>7229968</v>
      </c>
      <c r="P208" s="107"/>
      <c r="Q208" s="39"/>
      <c r="R208" s="41"/>
      <c r="S208" s="41"/>
      <c r="T208" s="41"/>
      <c r="U208" s="41"/>
      <c r="V208" s="44">
        <v>361498.4</v>
      </c>
      <c r="W208" s="58">
        <v>108449.52</v>
      </c>
      <c r="X208" s="42"/>
      <c r="Y208" s="42"/>
      <c r="Z208" s="45">
        <f>C208</f>
        <v>7699915.9199999999</v>
      </c>
      <c r="AA208" s="42"/>
      <c r="AB208" s="45"/>
      <c r="AC208" s="46"/>
      <c r="AD208" s="46">
        <v>2026</v>
      </c>
      <c r="AE208" s="46">
        <v>2026</v>
      </c>
      <c r="AF208" s="4"/>
      <c r="AG208" s="16"/>
    </row>
    <row r="209" spans="1:33" s="5" customFormat="1" ht="24" customHeight="1">
      <c r="A209" s="46">
        <f t="shared" si="51"/>
        <v>189</v>
      </c>
      <c r="B209" s="150" t="s">
        <v>339</v>
      </c>
      <c r="C209" s="48">
        <f t="shared" si="50"/>
        <v>7699915.9199999999</v>
      </c>
      <c r="D209" s="41"/>
      <c r="E209" s="42"/>
      <c r="F209" s="42"/>
      <c r="G209" s="39"/>
      <c r="H209" s="43"/>
      <c r="I209" s="43"/>
      <c r="J209" s="46"/>
      <c r="K209" s="44"/>
      <c r="L209" s="39"/>
      <c r="M209" s="40"/>
      <c r="N209" s="100">
        <v>2</v>
      </c>
      <c r="O209" s="57">
        <f t="shared" si="54"/>
        <v>7229968</v>
      </c>
      <c r="P209" s="107"/>
      <c r="Q209" s="39"/>
      <c r="R209" s="41"/>
      <c r="S209" s="41"/>
      <c r="T209" s="41"/>
      <c r="U209" s="41"/>
      <c r="V209" s="44">
        <v>361498.4</v>
      </c>
      <c r="W209" s="58">
        <v>108449.52</v>
      </c>
      <c r="X209" s="42"/>
      <c r="Y209" s="42"/>
      <c r="Z209" s="45">
        <f>C209</f>
        <v>7699915.9199999999</v>
      </c>
      <c r="AA209" s="42"/>
      <c r="AB209" s="45"/>
      <c r="AC209" s="46"/>
      <c r="AD209" s="46">
        <v>2026</v>
      </c>
      <c r="AE209" s="46">
        <v>2026</v>
      </c>
      <c r="AF209" s="4"/>
      <c r="AG209" s="16"/>
    </row>
    <row r="210" spans="1:33" s="5" customFormat="1" ht="24" customHeight="1">
      <c r="A210" s="46">
        <f t="shared" si="51"/>
        <v>190</v>
      </c>
      <c r="B210" s="150" t="s">
        <v>340</v>
      </c>
      <c r="C210" s="48">
        <f t="shared" si="50"/>
        <v>7699915.9199999999</v>
      </c>
      <c r="D210" s="41"/>
      <c r="E210" s="42"/>
      <c r="F210" s="41"/>
      <c r="G210" s="39"/>
      <c r="H210" s="43"/>
      <c r="I210" s="43"/>
      <c r="J210" s="46"/>
      <c r="K210" s="82"/>
      <c r="L210" s="39"/>
      <c r="M210" s="40"/>
      <c r="N210" s="100">
        <v>2</v>
      </c>
      <c r="O210" s="57">
        <f t="shared" si="54"/>
        <v>7229968</v>
      </c>
      <c r="P210" s="39"/>
      <c r="Q210" s="39"/>
      <c r="R210" s="41"/>
      <c r="S210" s="41"/>
      <c r="T210" s="41"/>
      <c r="U210" s="41"/>
      <c r="V210" s="44">
        <v>361498.4</v>
      </c>
      <c r="W210" s="58">
        <f t="shared" si="43"/>
        <v>108449.52</v>
      </c>
      <c r="X210" s="42"/>
      <c r="Y210" s="42"/>
      <c r="Z210" s="45"/>
      <c r="AA210" s="42"/>
      <c r="AB210" s="45">
        <f t="shared" si="49"/>
        <v>7699915.9199999999</v>
      </c>
      <c r="AC210" s="46"/>
      <c r="AD210" s="46">
        <v>2026</v>
      </c>
      <c r="AE210" s="46">
        <v>2027</v>
      </c>
      <c r="AF210" s="4"/>
      <c r="AG210" s="16"/>
    </row>
    <row r="211" spans="1:33" s="5" customFormat="1" ht="24" customHeight="1">
      <c r="A211" s="46">
        <f t="shared" si="51"/>
        <v>191</v>
      </c>
      <c r="B211" s="150" t="s">
        <v>341</v>
      </c>
      <c r="C211" s="48">
        <f t="shared" si="50"/>
        <v>11549873.880000001</v>
      </c>
      <c r="D211" s="41"/>
      <c r="E211" s="42"/>
      <c r="F211" s="41"/>
      <c r="G211" s="39"/>
      <c r="H211" s="43"/>
      <c r="I211" s="43"/>
      <c r="J211" s="46"/>
      <c r="K211" s="82"/>
      <c r="L211" s="39"/>
      <c r="M211" s="40"/>
      <c r="N211" s="100">
        <v>3</v>
      </c>
      <c r="O211" s="57">
        <f t="shared" si="54"/>
        <v>10844952</v>
      </c>
      <c r="P211" s="39"/>
      <c r="Q211" s="39"/>
      <c r="R211" s="41"/>
      <c r="S211" s="41"/>
      <c r="T211" s="41"/>
      <c r="U211" s="41"/>
      <c r="V211" s="44">
        <v>542247.6</v>
      </c>
      <c r="W211" s="58">
        <f t="shared" si="43"/>
        <v>162674.28</v>
      </c>
      <c r="X211" s="42"/>
      <c r="Y211" s="42"/>
      <c r="Z211" s="45"/>
      <c r="AA211" s="42"/>
      <c r="AB211" s="45">
        <f t="shared" si="49"/>
        <v>11549873.880000001</v>
      </c>
      <c r="AC211" s="46"/>
      <c r="AD211" s="46">
        <v>2026</v>
      </c>
      <c r="AE211" s="46">
        <v>2027</v>
      </c>
      <c r="AF211" s="4"/>
      <c r="AG211" s="16"/>
    </row>
    <row r="212" spans="1:33" s="5" customFormat="1" ht="24" customHeight="1">
      <c r="A212" s="46">
        <f t="shared" si="51"/>
        <v>192</v>
      </c>
      <c r="B212" s="150" t="s">
        <v>342</v>
      </c>
      <c r="C212" s="48">
        <f t="shared" si="50"/>
        <v>11549873.880000001</v>
      </c>
      <c r="D212" s="41"/>
      <c r="E212" s="42"/>
      <c r="F212" s="41"/>
      <c r="G212" s="39"/>
      <c r="H212" s="43"/>
      <c r="I212" s="43"/>
      <c r="J212" s="46"/>
      <c r="K212" s="82"/>
      <c r="L212" s="39"/>
      <c r="M212" s="40"/>
      <c r="N212" s="100">
        <v>3</v>
      </c>
      <c r="O212" s="57">
        <f t="shared" si="54"/>
        <v>10844952</v>
      </c>
      <c r="P212" s="39"/>
      <c r="Q212" s="39"/>
      <c r="R212" s="41"/>
      <c r="S212" s="41"/>
      <c r="T212" s="41"/>
      <c r="U212" s="41"/>
      <c r="V212" s="44">
        <v>542247.6</v>
      </c>
      <c r="W212" s="58">
        <f t="shared" si="43"/>
        <v>162674.28</v>
      </c>
      <c r="X212" s="42"/>
      <c r="Y212" s="42"/>
      <c r="Z212" s="45"/>
      <c r="AA212" s="42"/>
      <c r="AB212" s="45">
        <f t="shared" si="49"/>
        <v>11549873.880000001</v>
      </c>
      <c r="AC212" s="46"/>
      <c r="AD212" s="46">
        <v>2026</v>
      </c>
      <c r="AE212" s="46">
        <v>2027</v>
      </c>
      <c r="AF212" s="4"/>
      <c r="AG212" s="16"/>
    </row>
    <row r="213" spans="1:33" s="5" customFormat="1" ht="24" customHeight="1">
      <c r="A213" s="46">
        <f t="shared" si="51"/>
        <v>193</v>
      </c>
      <c r="B213" s="150" t="s">
        <v>343</v>
      </c>
      <c r="C213" s="48">
        <f t="shared" si="50"/>
        <v>11549873.880000001</v>
      </c>
      <c r="D213" s="41"/>
      <c r="E213" s="42"/>
      <c r="F213" s="42"/>
      <c r="G213" s="39"/>
      <c r="H213" s="43"/>
      <c r="I213" s="43"/>
      <c r="J213" s="46"/>
      <c r="K213" s="44"/>
      <c r="L213" s="39"/>
      <c r="M213" s="40"/>
      <c r="N213" s="100">
        <v>3</v>
      </c>
      <c r="O213" s="57">
        <f t="shared" si="54"/>
        <v>10844952</v>
      </c>
      <c r="P213" s="107"/>
      <c r="Q213" s="39"/>
      <c r="R213" s="41"/>
      <c r="S213" s="41"/>
      <c r="T213" s="41"/>
      <c r="U213" s="41"/>
      <c r="V213" s="44">
        <v>542247.6</v>
      </c>
      <c r="W213" s="58">
        <v>162674.28</v>
      </c>
      <c r="X213" s="42"/>
      <c r="Y213" s="42"/>
      <c r="Z213" s="45">
        <f>C213</f>
        <v>11549873.880000001</v>
      </c>
      <c r="AA213" s="42"/>
      <c r="AB213" s="45"/>
      <c r="AC213" s="46"/>
      <c r="AD213" s="46">
        <v>2026</v>
      </c>
      <c r="AE213" s="46">
        <v>2026</v>
      </c>
      <c r="AF213" s="4"/>
      <c r="AG213" s="16"/>
    </row>
    <row r="214" spans="1:33" s="5" customFormat="1" ht="24" customHeight="1">
      <c r="A214" s="46">
        <f t="shared" si="51"/>
        <v>194</v>
      </c>
      <c r="B214" s="150" t="s">
        <v>125</v>
      </c>
      <c r="C214" s="48">
        <f t="shared" si="50"/>
        <v>7699915.9199999999</v>
      </c>
      <c r="D214" s="41"/>
      <c r="E214" s="42"/>
      <c r="F214" s="41"/>
      <c r="G214" s="39"/>
      <c r="H214" s="43"/>
      <c r="I214" s="43"/>
      <c r="J214" s="46"/>
      <c r="K214" s="82"/>
      <c r="L214" s="39"/>
      <c r="M214" s="40"/>
      <c r="N214" s="100">
        <v>2</v>
      </c>
      <c r="O214" s="57">
        <f t="shared" si="54"/>
        <v>7229968</v>
      </c>
      <c r="P214" s="39"/>
      <c r="Q214" s="39"/>
      <c r="R214" s="41"/>
      <c r="S214" s="41"/>
      <c r="T214" s="41"/>
      <c r="U214" s="41"/>
      <c r="V214" s="44">
        <v>361498.4</v>
      </c>
      <c r="W214" s="58">
        <f t="shared" si="43"/>
        <v>108449.52</v>
      </c>
      <c r="X214" s="42"/>
      <c r="Y214" s="42"/>
      <c r="Z214" s="45"/>
      <c r="AA214" s="42"/>
      <c r="AB214" s="45">
        <f t="shared" si="49"/>
        <v>7699915.9199999999</v>
      </c>
      <c r="AC214" s="46"/>
      <c r="AD214" s="46">
        <v>2026</v>
      </c>
      <c r="AE214" s="46">
        <v>2027</v>
      </c>
      <c r="AF214" s="4"/>
      <c r="AG214" s="16"/>
    </row>
    <row r="215" spans="1:33" s="5" customFormat="1" ht="24" customHeight="1">
      <c r="A215" s="46">
        <f t="shared" si="51"/>
        <v>195</v>
      </c>
      <c r="B215" s="150" t="s">
        <v>344</v>
      </c>
      <c r="C215" s="48">
        <f t="shared" si="50"/>
        <v>3618969.05</v>
      </c>
      <c r="D215" s="41"/>
      <c r="E215" s="42"/>
      <c r="F215" s="41"/>
      <c r="G215" s="39"/>
      <c r="H215" s="43"/>
      <c r="I215" s="43"/>
      <c r="J215" s="46"/>
      <c r="K215" s="82"/>
      <c r="L215" s="39"/>
      <c r="M215" s="40"/>
      <c r="N215" s="100">
        <v>1</v>
      </c>
      <c r="O215" s="57">
        <v>3398093</v>
      </c>
      <c r="P215" s="39"/>
      <c r="Q215" s="39"/>
      <c r="R215" s="41"/>
      <c r="S215" s="41"/>
      <c r="T215" s="41"/>
      <c r="U215" s="41"/>
      <c r="V215" s="44">
        <v>169904.65</v>
      </c>
      <c r="W215" s="58">
        <f t="shared" si="43"/>
        <v>50971.4</v>
      </c>
      <c r="X215" s="42"/>
      <c r="Y215" s="42"/>
      <c r="Z215" s="45"/>
      <c r="AA215" s="42"/>
      <c r="AB215" s="45">
        <f t="shared" si="49"/>
        <v>3618969.05</v>
      </c>
      <c r="AC215" s="46"/>
      <c r="AD215" s="46">
        <v>2026</v>
      </c>
      <c r="AE215" s="46">
        <v>2027</v>
      </c>
      <c r="AF215" s="4"/>
      <c r="AG215" s="16"/>
    </row>
    <row r="216" spans="1:33" s="5" customFormat="1" ht="24" customHeight="1">
      <c r="A216" s="46">
        <f t="shared" si="51"/>
        <v>196</v>
      </c>
      <c r="B216" s="150" t="s">
        <v>345</v>
      </c>
      <c r="C216" s="48">
        <f t="shared" si="50"/>
        <v>7237938.0999999996</v>
      </c>
      <c r="D216" s="41"/>
      <c r="E216" s="42"/>
      <c r="F216" s="42"/>
      <c r="G216" s="39"/>
      <c r="H216" s="43"/>
      <c r="I216" s="43"/>
      <c r="J216" s="46"/>
      <c r="K216" s="44"/>
      <c r="L216" s="39"/>
      <c r="M216" s="40"/>
      <c r="N216" s="100">
        <v>2</v>
      </c>
      <c r="O216" s="57">
        <f>3398093*N216</f>
        <v>6796186</v>
      </c>
      <c r="P216" s="107"/>
      <c r="Q216" s="39"/>
      <c r="R216" s="41"/>
      <c r="S216" s="41"/>
      <c r="T216" s="41"/>
      <c r="U216" s="41"/>
      <c r="V216" s="44">
        <v>339809.3</v>
      </c>
      <c r="W216" s="58">
        <v>101942.8</v>
      </c>
      <c r="X216" s="42"/>
      <c r="Y216" s="42"/>
      <c r="Z216" s="45">
        <f>C216</f>
        <v>7237938.0999999996</v>
      </c>
      <c r="AA216" s="42"/>
      <c r="AB216" s="45"/>
      <c r="AC216" s="46"/>
      <c r="AD216" s="46">
        <v>2026</v>
      </c>
      <c r="AE216" s="46">
        <v>2026</v>
      </c>
      <c r="AF216" s="4"/>
      <c r="AG216" s="16"/>
    </row>
    <row r="217" spans="1:33" s="5" customFormat="1" ht="24" customHeight="1">
      <c r="A217" s="46">
        <f t="shared" si="51"/>
        <v>197</v>
      </c>
      <c r="B217" s="150" t="s">
        <v>346</v>
      </c>
      <c r="C217" s="48">
        <f t="shared" si="50"/>
        <v>7699915.9199999999</v>
      </c>
      <c r="D217" s="41"/>
      <c r="E217" s="42"/>
      <c r="F217" s="41"/>
      <c r="G217" s="39"/>
      <c r="H217" s="43"/>
      <c r="I217" s="43"/>
      <c r="J217" s="46"/>
      <c r="K217" s="82"/>
      <c r="L217" s="39"/>
      <c r="M217" s="40"/>
      <c r="N217" s="100">
        <v>2</v>
      </c>
      <c r="O217" s="57">
        <f t="shared" ref="O217:O246" si="55">3614984*N217</f>
        <v>7229968</v>
      </c>
      <c r="P217" s="39"/>
      <c r="Q217" s="39"/>
      <c r="R217" s="41"/>
      <c r="S217" s="41"/>
      <c r="T217" s="41"/>
      <c r="U217" s="41"/>
      <c r="V217" s="44">
        <v>361498.4</v>
      </c>
      <c r="W217" s="58">
        <f t="shared" si="43"/>
        <v>108449.52</v>
      </c>
      <c r="X217" s="42"/>
      <c r="Y217" s="42"/>
      <c r="Z217" s="45"/>
      <c r="AA217" s="42"/>
      <c r="AB217" s="45">
        <f t="shared" si="49"/>
        <v>7699915.9199999999</v>
      </c>
      <c r="AC217" s="46"/>
      <c r="AD217" s="46">
        <v>2026</v>
      </c>
      <c r="AE217" s="46">
        <v>2027</v>
      </c>
      <c r="AF217" s="4"/>
      <c r="AG217" s="16"/>
    </row>
    <row r="218" spans="1:33" s="5" customFormat="1" ht="24" customHeight="1">
      <c r="A218" s="46">
        <f t="shared" si="51"/>
        <v>198</v>
      </c>
      <c r="B218" s="150" t="s">
        <v>347</v>
      </c>
      <c r="C218" s="48">
        <f t="shared" si="50"/>
        <v>3849957.96</v>
      </c>
      <c r="D218" s="41"/>
      <c r="E218" s="42"/>
      <c r="F218" s="41"/>
      <c r="G218" s="39"/>
      <c r="H218" s="43"/>
      <c r="I218" s="43"/>
      <c r="J218" s="46"/>
      <c r="K218" s="82"/>
      <c r="L218" s="39"/>
      <c r="M218" s="40"/>
      <c r="N218" s="100">
        <v>1</v>
      </c>
      <c r="O218" s="57">
        <f t="shared" si="55"/>
        <v>3614984</v>
      </c>
      <c r="P218" s="39"/>
      <c r="Q218" s="39"/>
      <c r="R218" s="41"/>
      <c r="S218" s="41"/>
      <c r="T218" s="41"/>
      <c r="U218" s="41"/>
      <c r="V218" s="44">
        <v>180749.2</v>
      </c>
      <c r="W218" s="58">
        <f t="shared" si="43"/>
        <v>54224.76</v>
      </c>
      <c r="X218" s="42"/>
      <c r="Y218" s="42"/>
      <c r="Z218" s="45"/>
      <c r="AA218" s="42"/>
      <c r="AB218" s="45">
        <f t="shared" si="49"/>
        <v>3849957.96</v>
      </c>
      <c r="AC218" s="46"/>
      <c r="AD218" s="46">
        <v>2026</v>
      </c>
      <c r="AE218" s="46">
        <v>2027</v>
      </c>
      <c r="AF218" s="4"/>
      <c r="AG218" s="16"/>
    </row>
    <row r="219" spans="1:33" s="5" customFormat="1" ht="24" customHeight="1">
      <c r="A219" s="46">
        <f t="shared" si="51"/>
        <v>199</v>
      </c>
      <c r="B219" s="150" t="s">
        <v>348</v>
      </c>
      <c r="C219" s="48">
        <f t="shared" si="50"/>
        <v>7699915.9199999999</v>
      </c>
      <c r="D219" s="41"/>
      <c r="E219" s="42"/>
      <c r="F219" s="41"/>
      <c r="G219" s="39"/>
      <c r="H219" s="43"/>
      <c r="I219" s="43"/>
      <c r="J219" s="46"/>
      <c r="K219" s="82"/>
      <c r="L219" s="39"/>
      <c r="M219" s="40"/>
      <c r="N219" s="100">
        <v>2</v>
      </c>
      <c r="O219" s="57">
        <f t="shared" si="55"/>
        <v>7229968</v>
      </c>
      <c r="P219" s="39"/>
      <c r="Q219" s="39"/>
      <c r="R219" s="41"/>
      <c r="S219" s="41"/>
      <c r="T219" s="41"/>
      <c r="U219" s="41"/>
      <c r="V219" s="44">
        <v>361498.4</v>
      </c>
      <c r="W219" s="58">
        <f t="shared" si="43"/>
        <v>108449.52</v>
      </c>
      <c r="X219" s="42"/>
      <c r="Y219" s="42"/>
      <c r="Z219" s="45"/>
      <c r="AA219" s="42"/>
      <c r="AB219" s="45">
        <f t="shared" si="49"/>
        <v>7699915.9199999999</v>
      </c>
      <c r="AC219" s="46"/>
      <c r="AD219" s="46">
        <v>2026</v>
      </c>
      <c r="AE219" s="46">
        <v>2027</v>
      </c>
      <c r="AF219" s="4"/>
      <c r="AG219" s="16"/>
    </row>
    <row r="220" spans="1:33" s="5" customFormat="1" ht="24" customHeight="1">
      <c r="A220" s="46">
        <f t="shared" si="51"/>
        <v>200</v>
      </c>
      <c r="B220" s="150" t="s">
        <v>349</v>
      </c>
      <c r="C220" s="48">
        <f t="shared" si="50"/>
        <v>3849957.96</v>
      </c>
      <c r="D220" s="41"/>
      <c r="E220" s="42"/>
      <c r="F220" s="42"/>
      <c r="G220" s="39"/>
      <c r="H220" s="43"/>
      <c r="I220" s="43"/>
      <c r="J220" s="46"/>
      <c r="K220" s="44"/>
      <c r="L220" s="39"/>
      <c r="M220" s="40"/>
      <c r="N220" s="100">
        <v>1</v>
      </c>
      <c r="O220" s="57">
        <f t="shared" si="55"/>
        <v>3614984</v>
      </c>
      <c r="P220" s="107"/>
      <c r="Q220" s="39"/>
      <c r="R220" s="41"/>
      <c r="S220" s="41"/>
      <c r="T220" s="41"/>
      <c r="U220" s="41"/>
      <c r="V220" s="44">
        <v>180749.2</v>
      </c>
      <c r="W220" s="58">
        <v>54224.76</v>
      </c>
      <c r="X220" s="42"/>
      <c r="Y220" s="42"/>
      <c r="Z220" s="45">
        <f t="shared" ref="Z220" si="56">C220</f>
        <v>3849957.96</v>
      </c>
      <c r="AA220" s="42"/>
      <c r="AB220" s="45"/>
      <c r="AC220" s="46"/>
      <c r="AD220" s="46">
        <v>2026</v>
      </c>
      <c r="AE220" s="46">
        <v>2026</v>
      </c>
      <c r="AF220" s="4"/>
      <c r="AG220" s="16"/>
    </row>
    <row r="221" spans="1:33" s="5" customFormat="1" ht="24" customHeight="1">
      <c r="A221" s="46">
        <f t="shared" si="51"/>
        <v>201</v>
      </c>
      <c r="B221" s="150" t="s">
        <v>350</v>
      </c>
      <c r="C221" s="48">
        <f t="shared" si="50"/>
        <v>7699915.9199999999</v>
      </c>
      <c r="D221" s="41"/>
      <c r="E221" s="42"/>
      <c r="F221" s="41"/>
      <c r="G221" s="39"/>
      <c r="H221" s="43"/>
      <c r="I221" s="43"/>
      <c r="J221" s="46"/>
      <c r="K221" s="82"/>
      <c r="L221" s="39"/>
      <c r="M221" s="40"/>
      <c r="N221" s="100">
        <v>2</v>
      </c>
      <c r="O221" s="57">
        <f t="shared" si="55"/>
        <v>7229968</v>
      </c>
      <c r="P221" s="39"/>
      <c r="Q221" s="39"/>
      <c r="R221" s="41"/>
      <c r="S221" s="41"/>
      <c r="T221" s="41"/>
      <c r="U221" s="41"/>
      <c r="V221" s="44">
        <v>361498.4</v>
      </c>
      <c r="W221" s="58">
        <f t="shared" ref="W221:W226" si="57">ROUND((D221+F221+G221+H221+I221+K221+L221+M221+O221+P221+Q221+R221+S221)*1.5%,2)</f>
        <v>108449.52</v>
      </c>
      <c r="X221" s="42"/>
      <c r="Y221" s="42"/>
      <c r="Z221" s="45"/>
      <c r="AA221" s="42"/>
      <c r="AB221" s="45">
        <f t="shared" si="49"/>
        <v>7699915.9199999999</v>
      </c>
      <c r="AC221" s="46"/>
      <c r="AD221" s="46">
        <v>2026</v>
      </c>
      <c r="AE221" s="46">
        <v>2027</v>
      </c>
      <c r="AF221" s="4"/>
      <c r="AG221" s="16"/>
    </row>
    <row r="222" spans="1:33" s="5" customFormat="1" ht="24" customHeight="1">
      <c r="A222" s="46">
        <f t="shared" si="51"/>
        <v>202</v>
      </c>
      <c r="B222" s="150" t="s">
        <v>351</v>
      </c>
      <c r="C222" s="48">
        <f t="shared" si="50"/>
        <v>7699915.9199999999</v>
      </c>
      <c r="D222" s="41"/>
      <c r="E222" s="42"/>
      <c r="F222" s="41"/>
      <c r="G222" s="39"/>
      <c r="H222" s="43"/>
      <c r="I222" s="43"/>
      <c r="J222" s="46"/>
      <c r="K222" s="82"/>
      <c r="L222" s="39"/>
      <c r="M222" s="40"/>
      <c r="N222" s="100">
        <v>2</v>
      </c>
      <c r="O222" s="57">
        <f t="shared" si="55"/>
        <v>7229968</v>
      </c>
      <c r="P222" s="39"/>
      <c r="Q222" s="39"/>
      <c r="R222" s="41"/>
      <c r="S222" s="41"/>
      <c r="T222" s="41"/>
      <c r="U222" s="41"/>
      <c r="V222" s="44">
        <v>361498.4</v>
      </c>
      <c r="W222" s="58">
        <f t="shared" si="57"/>
        <v>108449.52</v>
      </c>
      <c r="X222" s="42"/>
      <c r="Y222" s="42"/>
      <c r="Z222" s="45"/>
      <c r="AA222" s="42"/>
      <c r="AB222" s="45">
        <f t="shared" si="49"/>
        <v>7699915.9199999999</v>
      </c>
      <c r="AC222" s="46"/>
      <c r="AD222" s="46">
        <v>2026</v>
      </c>
      <c r="AE222" s="46">
        <v>2027</v>
      </c>
      <c r="AF222" s="4"/>
      <c r="AG222" s="16"/>
    </row>
    <row r="223" spans="1:33" s="5" customFormat="1" ht="24" customHeight="1">
      <c r="A223" s="46">
        <f t="shared" si="51"/>
        <v>203</v>
      </c>
      <c r="B223" s="150" t="s">
        <v>352</v>
      </c>
      <c r="C223" s="48">
        <f t="shared" si="50"/>
        <v>3849957.96</v>
      </c>
      <c r="D223" s="41"/>
      <c r="E223" s="42"/>
      <c r="F223" s="41"/>
      <c r="G223" s="39"/>
      <c r="H223" s="43"/>
      <c r="I223" s="43"/>
      <c r="J223" s="46"/>
      <c r="K223" s="82"/>
      <c r="L223" s="39"/>
      <c r="M223" s="40"/>
      <c r="N223" s="100">
        <v>1</v>
      </c>
      <c r="O223" s="57">
        <f t="shared" si="55"/>
        <v>3614984</v>
      </c>
      <c r="P223" s="39"/>
      <c r="Q223" s="39"/>
      <c r="R223" s="41"/>
      <c r="S223" s="41"/>
      <c r="T223" s="41"/>
      <c r="U223" s="41"/>
      <c r="V223" s="44">
        <v>180749.2</v>
      </c>
      <c r="W223" s="58">
        <f t="shared" si="57"/>
        <v>54224.76</v>
      </c>
      <c r="X223" s="42"/>
      <c r="Y223" s="42"/>
      <c r="Z223" s="45"/>
      <c r="AA223" s="42"/>
      <c r="AB223" s="45">
        <f t="shared" si="49"/>
        <v>3849957.96</v>
      </c>
      <c r="AC223" s="46"/>
      <c r="AD223" s="46">
        <v>2026</v>
      </c>
      <c r="AE223" s="46">
        <v>2027</v>
      </c>
      <c r="AF223" s="4"/>
      <c r="AG223" s="16"/>
    </row>
    <row r="224" spans="1:33" s="5" customFormat="1" ht="24" customHeight="1">
      <c r="A224" s="46">
        <f t="shared" si="51"/>
        <v>204</v>
      </c>
      <c r="B224" s="150" t="s">
        <v>353</v>
      </c>
      <c r="C224" s="48">
        <f t="shared" si="50"/>
        <v>7699915.9199999999</v>
      </c>
      <c r="D224" s="41"/>
      <c r="E224" s="42"/>
      <c r="F224" s="41"/>
      <c r="G224" s="39"/>
      <c r="H224" s="43"/>
      <c r="I224" s="43"/>
      <c r="J224" s="46"/>
      <c r="K224" s="82"/>
      <c r="L224" s="39"/>
      <c r="M224" s="40"/>
      <c r="N224" s="100">
        <v>2</v>
      </c>
      <c r="O224" s="57">
        <f t="shared" si="55"/>
        <v>7229968</v>
      </c>
      <c r="P224" s="39"/>
      <c r="Q224" s="39"/>
      <c r="R224" s="41"/>
      <c r="S224" s="41"/>
      <c r="T224" s="41"/>
      <c r="U224" s="41"/>
      <c r="V224" s="44">
        <v>361498.4</v>
      </c>
      <c r="W224" s="58">
        <f t="shared" si="57"/>
        <v>108449.52</v>
      </c>
      <c r="X224" s="42"/>
      <c r="Y224" s="42"/>
      <c r="Z224" s="45"/>
      <c r="AA224" s="42"/>
      <c r="AB224" s="45">
        <f t="shared" si="49"/>
        <v>7699915.9199999999</v>
      </c>
      <c r="AC224" s="46"/>
      <c r="AD224" s="46">
        <v>2026</v>
      </c>
      <c r="AE224" s="46">
        <v>2027</v>
      </c>
      <c r="AF224" s="4"/>
      <c r="AG224" s="16"/>
    </row>
    <row r="225" spans="1:33" s="5" customFormat="1" ht="24" customHeight="1">
      <c r="A225" s="46">
        <f t="shared" si="51"/>
        <v>205</v>
      </c>
      <c r="B225" s="150" t="s">
        <v>354</v>
      </c>
      <c r="C225" s="48">
        <f t="shared" si="50"/>
        <v>3849957.96</v>
      </c>
      <c r="D225" s="41"/>
      <c r="E225" s="42"/>
      <c r="F225" s="41"/>
      <c r="G225" s="39"/>
      <c r="H225" s="43"/>
      <c r="I225" s="43"/>
      <c r="J225" s="46"/>
      <c r="K225" s="82"/>
      <c r="L225" s="39"/>
      <c r="M225" s="40"/>
      <c r="N225" s="100">
        <v>1</v>
      </c>
      <c r="O225" s="57">
        <f t="shared" si="55"/>
        <v>3614984</v>
      </c>
      <c r="P225" s="39"/>
      <c r="Q225" s="39"/>
      <c r="R225" s="41"/>
      <c r="S225" s="41"/>
      <c r="T225" s="41"/>
      <c r="U225" s="41"/>
      <c r="V225" s="44">
        <v>180749.2</v>
      </c>
      <c r="W225" s="58">
        <f t="shared" si="57"/>
        <v>54224.76</v>
      </c>
      <c r="X225" s="42"/>
      <c r="Y225" s="42"/>
      <c r="Z225" s="45"/>
      <c r="AA225" s="42"/>
      <c r="AB225" s="45">
        <f t="shared" si="49"/>
        <v>3849957.96</v>
      </c>
      <c r="AC225" s="46"/>
      <c r="AD225" s="46">
        <v>2026</v>
      </c>
      <c r="AE225" s="46">
        <v>2027</v>
      </c>
      <c r="AF225" s="4"/>
      <c r="AG225" s="16"/>
    </row>
    <row r="226" spans="1:33" s="5" customFormat="1" ht="24" customHeight="1">
      <c r="A226" s="46">
        <f t="shared" si="51"/>
        <v>206</v>
      </c>
      <c r="B226" s="150" t="s">
        <v>355</v>
      </c>
      <c r="C226" s="48">
        <f t="shared" si="50"/>
        <v>7699915.9199999999</v>
      </c>
      <c r="D226" s="41"/>
      <c r="E226" s="42"/>
      <c r="F226" s="41"/>
      <c r="G226" s="39"/>
      <c r="H226" s="43"/>
      <c r="I226" s="43"/>
      <c r="J226" s="46"/>
      <c r="K226" s="82"/>
      <c r="L226" s="39"/>
      <c r="M226" s="40"/>
      <c r="N226" s="100">
        <v>2</v>
      </c>
      <c r="O226" s="57">
        <f t="shared" si="55"/>
        <v>7229968</v>
      </c>
      <c r="P226" s="39"/>
      <c r="Q226" s="39"/>
      <c r="R226" s="41"/>
      <c r="S226" s="41"/>
      <c r="T226" s="41"/>
      <c r="U226" s="41"/>
      <c r="V226" s="44">
        <v>361498.4</v>
      </c>
      <c r="W226" s="58">
        <f t="shared" si="57"/>
        <v>108449.52</v>
      </c>
      <c r="X226" s="42"/>
      <c r="Y226" s="42"/>
      <c r="Z226" s="45"/>
      <c r="AA226" s="42"/>
      <c r="AB226" s="45">
        <f t="shared" si="49"/>
        <v>7699915.9199999999</v>
      </c>
      <c r="AC226" s="46"/>
      <c r="AD226" s="46">
        <v>2026</v>
      </c>
      <c r="AE226" s="46">
        <v>2027</v>
      </c>
      <c r="AF226" s="4"/>
      <c r="AG226" s="16"/>
    </row>
    <row r="227" spans="1:33" s="5" customFormat="1" ht="24" customHeight="1">
      <c r="A227" s="46">
        <f t="shared" si="51"/>
        <v>207</v>
      </c>
      <c r="B227" s="150" t="s">
        <v>356</v>
      </c>
      <c r="C227" s="48">
        <f t="shared" si="50"/>
        <v>3849957.96</v>
      </c>
      <c r="D227" s="41"/>
      <c r="E227" s="42"/>
      <c r="F227" s="42"/>
      <c r="G227" s="39"/>
      <c r="H227" s="43"/>
      <c r="I227" s="43"/>
      <c r="J227" s="46"/>
      <c r="K227" s="44"/>
      <c r="L227" s="39"/>
      <c r="M227" s="40"/>
      <c r="N227" s="100">
        <v>1</v>
      </c>
      <c r="O227" s="57">
        <f t="shared" si="55"/>
        <v>3614984</v>
      </c>
      <c r="P227" s="107"/>
      <c r="Q227" s="39"/>
      <c r="R227" s="41"/>
      <c r="S227" s="41"/>
      <c r="T227" s="41"/>
      <c r="U227" s="41"/>
      <c r="V227" s="44">
        <v>180749.2</v>
      </c>
      <c r="W227" s="58">
        <v>54224.76</v>
      </c>
      <c r="X227" s="42"/>
      <c r="Y227" s="42"/>
      <c r="Z227" s="45">
        <f t="shared" ref="Z227" si="58">C227</f>
        <v>3849957.96</v>
      </c>
      <c r="AA227" s="42"/>
      <c r="AB227" s="45"/>
      <c r="AC227" s="46"/>
      <c r="AD227" s="46">
        <v>2026</v>
      </c>
      <c r="AE227" s="46">
        <v>2026</v>
      </c>
      <c r="AF227" s="4"/>
      <c r="AG227" s="16"/>
    </row>
    <row r="228" spans="1:33" s="5" customFormat="1" ht="24" customHeight="1">
      <c r="A228" s="46">
        <f t="shared" si="51"/>
        <v>208</v>
      </c>
      <c r="B228" s="150" t="s">
        <v>357</v>
      </c>
      <c r="C228" s="48">
        <f t="shared" si="50"/>
        <v>7699915.9199999999</v>
      </c>
      <c r="D228" s="41"/>
      <c r="E228" s="42"/>
      <c r="F228" s="41"/>
      <c r="G228" s="39"/>
      <c r="H228" s="43"/>
      <c r="I228" s="43"/>
      <c r="J228" s="46"/>
      <c r="K228" s="82"/>
      <c r="L228" s="39"/>
      <c r="M228" s="40"/>
      <c r="N228" s="100">
        <v>2</v>
      </c>
      <c r="O228" s="57">
        <f t="shared" si="55"/>
        <v>7229968</v>
      </c>
      <c r="P228" s="39"/>
      <c r="Q228" s="39"/>
      <c r="R228" s="41"/>
      <c r="S228" s="41"/>
      <c r="T228" s="41"/>
      <c r="U228" s="41"/>
      <c r="V228" s="44">
        <v>361498.4</v>
      </c>
      <c r="W228" s="58">
        <f t="shared" ref="W228:W232" si="59">ROUND((D228+F228+G228+H228+I228+K228+L228+M228+O228+P228+Q228+R228+S228)*1.5%,2)</f>
        <v>108449.52</v>
      </c>
      <c r="X228" s="42"/>
      <c r="Y228" s="42"/>
      <c r="Z228" s="45"/>
      <c r="AA228" s="42"/>
      <c r="AB228" s="45">
        <f t="shared" si="49"/>
        <v>7699915.9199999999</v>
      </c>
      <c r="AC228" s="46"/>
      <c r="AD228" s="46">
        <v>2026</v>
      </c>
      <c r="AE228" s="46">
        <v>2027</v>
      </c>
      <c r="AF228" s="4"/>
      <c r="AG228" s="16"/>
    </row>
    <row r="229" spans="1:33" s="5" customFormat="1" ht="24" customHeight="1">
      <c r="A229" s="46">
        <f t="shared" si="51"/>
        <v>209</v>
      </c>
      <c r="B229" s="150" t="s">
        <v>358</v>
      </c>
      <c r="C229" s="48">
        <f t="shared" si="50"/>
        <v>7699915.9199999999</v>
      </c>
      <c r="D229" s="41"/>
      <c r="E229" s="42"/>
      <c r="F229" s="41"/>
      <c r="G229" s="39"/>
      <c r="H229" s="43"/>
      <c r="I229" s="43"/>
      <c r="J229" s="46"/>
      <c r="K229" s="82"/>
      <c r="L229" s="39"/>
      <c r="M229" s="40"/>
      <c r="N229" s="100">
        <v>2</v>
      </c>
      <c r="O229" s="57">
        <f t="shared" si="55"/>
        <v>7229968</v>
      </c>
      <c r="P229" s="39"/>
      <c r="Q229" s="39"/>
      <c r="R229" s="41"/>
      <c r="S229" s="41"/>
      <c r="T229" s="41"/>
      <c r="U229" s="41"/>
      <c r="V229" s="44">
        <v>361498.4</v>
      </c>
      <c r="W229" s="58">
        <f t="shared" si="59"/>
        <v>108449.52</v>
      </c>
      <c r="X229" s="42"/>
      <c r="Y229" s="42"/>
      <c r="Z229" s="45"/>
      <c r="AA229" s="42"/>
      <c r="AB229" s="45">
        <f t="shared" si="49"/>
        <v>7699915.9199999999</v>
      </c>
      <c r="AC229" s="46"/>
      <c r="AD229" s="46">
        <v>2026</v>
      </c>
      <c r="AE229" s="46">
        <v>2027</v>
      </c>
      <c r="AF229" s="4"/>
      <c r="AG229" s="16"/>
    </row>
    <row r="230" spans="1:33" s="5" customFormat="1" ht="24" customHeight="1">
      <c r="A230" s="46">
        <f t="shared" si="51"/>
        <v>210</v>
      </c>
      <c r="B230" s="150" t="s">
        <v>359</v>
      </c>
      <c r="C230" s="48">
        <f t="shared" si="50"/>
        <v>3849957.96</v>
      </c>
      <c r="D230" s="41"/>
      <c r="E230" s="42"/>
      <c r="F230" s="41"/>
      <c r="G230" s="39"/>
      <c r="H230" s="43"/>
      <c r="I230" s="43"/>
      <c r="J230" s="46"/>
      <c r="K230" s="82"/>
      <c r="L230" s="39"/>
      <c r="M230" s="40"/>
      <c r="N230" s="100">
        <v>1</v>
      </c>
      <c r="O230" s="57">
        <f t="shared" si="55"/>
        <v>3614984</v>
      </c>
      <c r="P230" s="39"/>
      <c r="Q230" s="39"/>
      <c r="R230" s="41"/>
      <c r="S230" s="41"/>
      <c r="T230" s="41"/>
      <c r="U230" s="41"/>
      <c r="V230" s="44">
        <v>180749.2</v>
      </c>
      <c r="W230" s="58">
        <f t="shared" si="59"/>
        <v>54224.76</v>
      </c>
      <c r="X230" s="42"/>
      <c r="Y230" s="42"/>
      <c r="Z230" s="45"/>
      <c r="AA230" s="42"/>
      <c r="AB230" s="45">
        <f t="shared" si="49"/>
        <v>3849957.96</v>
      </c>
      <c r="AC230" s="46"/>
      <c r="AD230" s="46">
        <v>2026</v>
      </c>
      <c r="AE230" s="46">
        <v>2027</v>
      </c>
      <c r="AF230" s="4"/>
      <c r="AG230" s="16"/>
    </row>
    <row r="231" spans="1:33" s="5" customFormat="1" ht="24" customHeight="1">
      <c r="A231" s="46">
        <f t="shared" si="51"/>
        <v>211</v>
      </c>
      <c r="B231" s="150" t="s">
        <v>360</v>
      </c>
      <c r="C231" s="48">
        <f t="shared" si="50"/>
        <v>3849957.96</v>
      </c>
      <c r="D231" s="41"/>
      <c r="E231" s="42"/>
      <c r="F231" s="41"/>
      <c r="G231" s="39"/>
      <c r="H231" s="43"/>
      <c r="I231" s="43"/>
      <c r="J231" s="46"/>
      <c r="K231" s="82"/>
      <c r="L231" s="39"/>
      <c r="M231" s="40"/>
      <c r="N231" s="100">
        <v>1</v>
      </c>
      <c r="O231" s="57">
        <f t="shared" si="55"/>
        <v>3614984</v>
      </c>
      <c r="P231" s="39"/>
      <c r="Q231" s="39"/>
      <c r="R231" s="41"/>
      <c r="S231" s="41"/>
      <c r="T231" s="41"/>
      <c r="U231" s="41"/>
      <c r="V231" s="44">
        <v>180749.2</v>
      </c>
      <c r="W231" s="58">
        <f t="shared" si="59"/>
        <v>54224.76</v>
      </c>
      <c r="X231" s="42"/>
      <c r="Y231" s="42"/>
      <c r="Z231" s="45"/>
      <c r="AA231" s="42"/>
      <c r="AB231" s="45">
        <f t="shared" si="49"/>
        <v>3849957.96</v>
      </c>
      <c r="AC231" s="46"/>
      <c r="AD231" s="46">
        <v>2026</v>
      </c>
      <c r="AE231" s="46">
        <v>2027</v>
      </c>
      <c r="AF231" s="4"/>
      <c r="AG231" s="16"/>
    </row>
    <row r="232" spans="1:33" s="5" customFormat="1" ht="24" customHeight="1">
      <c r="A232" s="46">
        <f t="shared" si="51"/>
        <v>212</v>
      </c>
      <c r="B232" s="150" t="s">
        <v>361</v>
      </c>
      <c r="C232" s="48">
        <f t="shared" si="50"/>
        <v>7699915.9199999999</v>
      </c>
      <c r="D232" s="41"/>
      <c r="E232" s="42"/>
      <c r="F232" s="41"/>
      <c r="G232" s="39"/>
      <c r="H232" s="43"/>
      <c r="I232" s="43"/>
      <c r="J232" s="46"/>
      <c r="K232" s="82"/>
      <c r="L232" s="39"/>
      <c r="M232" s="40"/>
      <c r="N232" s="100">
        <v>2</v>
      </c>
      <c r="O232" s="57">
        <f t="shared" si="55"/>
        <v>7229968</v>
      </c>
      <c r="P232" s="39"/>
      <c r="Q232" s="39"/>
      <c r="R232" s="41"/>
      <c r="S232" s="41"/>
      <c r="T232" s="41"/>
      <c r="U232" s="41"/>
      <c r="V232" s="44">
        <v>361498.4</v>
      </c>
      <c r="W232" s="58">
        <f t="shared" si="59"/>
        <v>108449.52</v>
      </c>
      <c r="X232" s="42"/>
      <c r="Y232" s="42"/>
      <c r="Z232" s="45"/>
      <c r="AA232" s="42"/>
      <c r="AB232" s="45">
        <f t="shared" si="49"/>
        <v>7699915.9199999999</v>
      </c>
      <c r="AC232" s="46"/>
      <c r="AD232" s="46">
        <v>2026</v>
      </c>
      <c r="AE232" s="46">
        <v>2027</v>
      </c>
      <c r="AF232" s="4"/>
      <c r="AG232" s="16"/>
    </row>
    <row r="233" spans="1:33" s="5" customFormat="1" ht="24" customHeight="1">
      <c r="A233" s="46">
        <f t="shared" si="51"/>
        <v>213</v>
      </c>
      <c r="B233" s="150" t="s">
        <v>362</v>
      </c>
      <c r="C233" s="48">
        <f t="shared" si="50"/>
        <v>3849957.96</v>
      </c>
      <c r="D233" s="41"/>
      <c r="E233" s="42"/>
      <c r="F233" s="42"/>
      <c r="G233" s="39"/>
      <c r="H233" s="43"/>
      <c r="I233" s="43"/>
      <c r="J233" s="46"/>
      <c r="K233" s="44"/>
      <c r="L233" s="39"/>
      <c r="M233" s="40"/>
      <c r="N233" s="100">
        <v>1</v>
      </c>
      <c r="O233" s="57">
        <f t="shared" si="55"/>
        <v>3614984</v>
      </c>
      <c r="P233" s="107"/>
      <c r="Q233" s="39"/>
      <c r="R233" s="41"/>
      <c r="S233" s="41"/>
      <c r="T233" s="41"/>
      <c r="U233" s="41"/>
      <c r="V233" s="44">
        <v>180749.2</v>
      </c>
      <c r="W233" s="58">
        <v>54224.76</v>
      </c>
      <c r="X233" s="42"/>
      <c r="Y233" s="42"/>
      <c r="Z233" s="45">
        <f t="shared" ref="Z233" si="60">C233</f>
        <v>3849957.96</v>
      </c>
      <c r="AA233" s="42"/>
      <c r="AB233" s="45"/>
      <c r="AC233" s="46"/>
      <c r="AD233" s="46">
        <v>2026</v>
      </c>
      <c r="AE233" s="46">
        <v>2026</v>
      </c>
      <c r="AF233" s="4"/>
      <c r="AG233" s="16"/>
    </row>
    <row r="234" spans="1:33" s="5" customFormat="1" ht="24" customHeight="1">
      <c r="A234" s="46">
        <f t="shared" si="51"/>
        <v>214</v>
      </c>
      <c r="B234" s="150" t="s">
        <v>363</v>
      </c>
      <c r="C234" s="48">
        <f t="shared" si="50"/>
        <v>7699915.9199999999</v>
      </c>
      <c r="D234" s="41"/>
      <c r="E234" s="42"/>
      <c r="F234" s="42"/>
      <c r="G234" s="39"/>
      <c r="H234" s="43"/>
      <c r="I234" s="43"/>
      <c r="J234" s="46"/>
      <c r="K234" s="44"/>
      <c r="L234" s="39"/>
      <c r="M234" s="40"/>
      <c r="N234" s="100">
        <v>2</v>
      </c>
      <c r="O234" s="57">
        <f>3614984*N234</f>
        <v>7229968</v>
      </c>
      <c r="P234" s="107"/>
      <c r="Q234" s="39"/>
      <c r="R234" s="41"/>
      <c r="S234" s="41"/>
      <c r="T234" s="41"/>
      <c r="U234" s="41"/>
      <c r="V234" s="44">
        <v>361498.4</v>
      </c>
      <c r="W234" s="58">
        <v>108449.52</v>
      </c>
      <c r="X234" s="42"/>
      <c r="Y234" s="42"/>
      <c r="Z234" s="45">
        <f>C234</f>
        <v>7699915.9199999999</v>
      </c>
      <c r="AA234" s="42"/>
      <c r="AB234" s="45"/>
      <c r="AC234" s="46"/>
      <c r="AD234" s="46">
        <v>2026</v>
      </c>
      <c r="AE234" s="46">
        <v>2026</v>
      </c>
      <c r="AF234" s="4"/>
      <c r="AG234" s="16"/>
    </row>
    <row r="235" spans="1:33" s="5" customFormat="1" ht="24" customHeight="1">
      <c r="A235" s="46">
        <f t="shared" si="51"/>
        <v>215</v>
      </c>
      <c r="B235" s="150" t="s">
        <v>364</v>
      </c>
      <c r="C235" s="48">
        <f t="shared" si="50"/>
        <v>3849957.96</v>
      </c>
      <c r="D235" s="41"/>
      <c r="E235" s="42"/>
      <c r="F235" s="42"/>
      <c r="G235" s="39"/>
      <c r="H235" s="43"/>
      <c r="I235" s="43"/>
      <c r="J235" s="46"/>
      <c r="K235" s="44"/>
      <c r="L235" s="39"/>
      <c r="M235" s="40"/>
      <c r="N235" s="100">
        <v>1</v>
      </c>
      <c r="O235" s="57">
        <f t="shared" ref="O235" si="61">3614984*N235</f>
        <v>3614984</v>
      </c>
      <c r="P235" s="107"/>
      <c r="Q235" s="39"/>
      <c r="R235" s="41"/>
      <c r="S235" s="41"/>
      <c r="T235" s="41"/>
      <c r="U235" s="41"/>
      <c r="V235" s="44">
        <v>180749.2</v>
      </c>
      <c r="W235" s="58">
        <v>54224.76</v>
      </c>
      <c r="X235" s="42"/>
      <c r="Y235" s="42"/>
      <c r="Z235" s="45">
        <f t="shared" ref="Z235" si="62">C235</f>
        <v>3849957.96</v>
      </c>
      <c r="AA235" s="42"/>
      <c r="AB235" s="45"/>
      <c r="AC235" s="46"/>
      <c r="AD235" s="46">
        <v>2026</v>
      </c>
      <c r="AE235" s="46">
        <v>2026</v>
      </c>
      <c r="AF235" s="4"/>
      <c r="AG235" s="16"/>
    </row>
    <row r="236" spans="1:33" s="5" customFormat="1" ht="24" customHeight="1">
      <c r="A236" s="46">
        <f t="shared" si="51"/>
        <v>216</v>
      </c>
      <c r="B236" s="150" t="s">
        <v>365</v>
      </c>
      <c r="C236" s="48">
        <f t="shared" si="50"/>
        <v>7699915.9199999999</v>
      </c>
      <c r="D236" s="41"/>
      <c r="E236" s="42"/>
      <c r="F236" s="42"/>
      <c r="G236" s="39"/>
      <c r="H236" s="43"/>
      <c r="I236" s="43"/>
      <c r="J236" s="46"/>
      <c r="K236" s="44"/>
      <c r="L236" s="39"/>
      <c r="M236" s="40"/>
      <c r="N236" s="100">
        <v>2</v>
      </c>
      <c r="O236" s="57">
        <f>3614984*N236</f>
        <v>7229968</v>
      </c>
      <c r="P236" s="107"/>
      <c r="Q236" s="39"/>
      <c r="R236" s="41"/>
      <c r="S236" s="41"/>
      <c r="T236" s="41"/>
      <c r="U236" s="41"/>
      <c r="V236" s="44">
        <v>361498.4</v>
      </c>
      <c r="W236" s="58">
        <v>108449.52</v>
      </c>
      <c r="X236" s="42"/>
      <c r="Y236" s="42"/>
      <c r="Z236" s="45">
        <f>C236</f>
        <v>7699915.9199999999</v>
      </c>
      <c r="AA236" s="42"/>
      <c r="AB236" s="45"/>
      <c r="AC236" s="46"/>
      <c r="AD236" s="46">
        <v>2026</v>
      </c>
      <c r="AE236" s="46">
        <v>2026</v>
      </c>
      <c r="AF236" s="4"/>
      <c r="AG236" s="16"/>
    </row>
    <row r="237" spans="1:33" s="5" customFormat="1" ht="24" customHeight="1">
      <c r="A237" s="46">
        <f t="shared" si="51"/>
        <v>217</v>
      </c>
      <c r="B237" s="150" t="s">
        <v>366</v>
      </c>
      <c r="C237" s="48">
        <f t="shared" si="50"/>
        <v>3849957.96</v>
      </c>
      <c r="D237" s="41"/>
      <c r="E237" s="42"/>
      <c r="F237" s="42"/>
      <c r="G237" s="39"/>
      <c r="H237" s="43"/>
      <c r="I237" s="43"/>
      <c r="J237" s="46"/>
      <c r="K237" s="44"/>
      <c r="L237" s="39"/>
      <c r="M237" s="40"/>
      <c r="N237" s="100">
        <v>1</v>
      </c>
      <c r="O237" s="57">
        <f t="shared" ref="O237" si="63">3614984*N237</f>
        <v>3614984</v>
      </c>
      <c r="P237" s="107"/>
      <c r="Q237" s="39"/>
      <c r="R237" s="41"/>
      <c r="S237" s="41"/>
      <c r="T237" s="41"/>
      <c r="U237" s="41"/>
      <c r="V237" s="44">
        <v>180749.2</v>
      </c>
      <c r="W237" s="58">
        <v>54224.76</v>
      </c>
      <c r="X237" s="42"/>
      <c r="Y237" s="42"/>
      <c r="Z237" s="45">
        <f t="shared" ref="Z237" si="64">C237</f>
        <v>3849957.96</v>
      </c>
      <c r="AA237" s="42"/>
      <c r="AB237" s="45"/>
      <c r="AC237" s="46"/>
      <c r="AD237" s="46">
        <v>2026</v>
      </c>
      <c r="AE237" s="46">
        <v>2026</v>
      </c>
      <c r="AF237" s="4"/>
      <c r="AG237" s="16"/>
    </row>
    <row r="238" spans="1:33" s="5" customFormat="1" ht="24" customHeight="1">
      <c r="A238" s="46">
        <f t="shared" si="51"/>
        <v>218</v>
      </c>
      <c r="B238" s="150" t="s">
        <v>367</v>
      </c>
      <c r="C238" s="48">
        <f t="shared" si="50"/>
        <v>3849957.96</v>
      </c>
      <c r="D238" s="41"/>
      <c r="E238" s="42"/>
      <c r="F238" s="41"/>
      <c r="G238" s="39"/>
      <c r="H238" s="43"/>
      <c r="I238" s="43"/>
      <c r="J238" s="46"/>
      <c r="K238" s="82"/>
      <c r="L238" s="39"/>
      <c r="M238" s="40"/>
      <c r="N238" s="100">
        <v>1</v>
      </c>
      <c r="O238" s="57">
        <f t="shared" si="55"/>
        <v>3614984</v>
      </c>
      <c r="P238" s="39"/>
      <c r="Q238" s="39"/>
      <c r="R238" s="41"/>
      <c r="S238" s="41"/>
      <c r="T238" s="41"/>
      <c r="U238" s="41"/>
      <c r="V238" s="44">
        <v>180749.2</v>
      </c>
      <c r="W238" s="58">
        <f t="shared" ref="W238:W247" si="65">ROUND((D238+F238+G238+H238+I238+K238+L238+M238+O238+P238+Q238+R238+S238)*1.5%,2)</f>
        <v>54224.76</v>
      </c>
      <c r="X238" s="42"/>
      <c r="Y238" s="42"/>
      <c r="Z238" s="45"/>
      <c r="AA238" s="42"/>
      <c r="AB238" s="45">
        <f t="shared" si="49"/>
        <v>3849957.96</v>
      </c>
      <c r="AC238" s="46"/>
      <c r="AD238" s="46">
        <v>2026</v>
      </c>
      <c r="AE238" s="46">
        <v>2027</v>
      </c>
      <c r="AF238" s="4"/>
      <c r="AG238" s="16"/>
    </row>
    <row r="239" spans="1:33" s="5" customFormat="1" ht="24" customHeight="1">
      <c r="A239" s="46">
        <f t="shared" si="51"/>
        <v>219</v>
      </c>
      <c r="B239" s="150" t="s">
        <v>368</v>
      </c>
      <c r="C239" s="48">
        <f t="shared" si="50"/>
        <v>3849957.96</v>
      </c>
      <c r="D239" s="41"/>
      <c r="E239" s="42"/>
      <c r="F239" s="41"/>
      <c r="G239" s="39"/>
      <c r="H239" s="43"/>
      <c r="I239" s="43"/>
      <c r="J239" s="46"/>
      <c r="K239" s="82"/>
      <c r="L239" s="39"/>
      <c r="M239" s="40"/>
      <c r="N239" s="100">
        <v>1</v>
      </c>
      <c r="O239" s="57">
        <f t="shared" si="55"/>
        <v>3614984</v>
      </c>
      <c r="P239" s="39"/>
      <c r="Q239" s="39"/>
      <c r="R239" s="41"/>
      <c r="S239" s="41"/>
      <c r="T239" s="41"/>
      <c r="U239" s="41"/>
      <c r="V239" s="44">
        <v>180749.2</v>
      </c>
      <c r="W239" s="58">
        <f t="shared" si="65"/>
        <v>54224.76</v>
      </c>
      <c r="X239" s="42"/>
      <c r="Y239" s="42"/>
      <c r="Z239" s="45"/>
      <c r="AA239" s="42"/>
      <c r="AB239" s="45">
        <f t="shared" si="49"/>
        <v>3849957.96</v>
      </c>
      <c r="AC239" s="46"/>
      <c r="AD239" s="46">
        <v>2026</v>
      </c>
      <c r="AE239" s="46">
        <v>2027</v>
      </c>
      <c r="AF239" s="4"/>
      <c r="AG239" s="16"/>
    </row>
    <row r="240" spans="1:33" s="5" customFormat="1" ht="24" customHeight="1">
      <c r="A240" s="46">
        <f t="shared" si="51"/>
        <v>220</v>
      </c>
      <c r="B240" s="150" t="s">
        <v>369</v>
      </c>
      <c r="C240" s="48">
        <f t="shared" si="50"/>
        <v>7699915.9199999999</v>
      </c>
      <c r="D240" s="41"/>
      <c r="E240" s="42"/>
      <c r="F240" s="41"/>
      <c r="G240" s="39"/>
      <c r="H240" s="43"/>
      <c r="I240" s="43"/>
      <c r="J240" s="46"/>
      <c r="K240" s="82"/>
      <c r="L240" s="39"/>
      <c r="M240" s="40"/>
      <c r="N240" s="100">
        <v>2</v>
      </c>
      <c r="O240" s="57">
        <f t="shared" si="55"/>
        <v>7229968</v>
      </c>
      <c r="P240" s="39"/>
      <c r="Q240" s="39"/>
      <c r="R240" s="41"/>
      <c r="S240" s="41"/>
      <c r="T240" s="41"/>
      <c r="U240" s="41"/>
      <c r="V240" s="44">
        <v>361498.4</v>
      </c>
      <c r="W240" s="58">
        <f t="shared" si="65"/>
        <v>108449.52</v>
      </c>
      <c r="X240" s="42"/>
      <c r="Y240" s="42"/>
      <c r="Z240" s="45"/>
      <c r="AA240" s="42"/>
      <c r="AB240" s="45">
        <f t="shared" si="49"/>
        <v>7699915.9199999999</v>
      </c>
      <c r="AC240" s="46"/>
      <c r="AD240" s="46">
        <v>2026</v>
      </c>
      <c r="AE240" s="46">
        <v>2027</v>
      </c>
      <c r="AF240" s="4"/>
      <c r="AG240" s="16"/>
    </row>
    <row r="241" spans="1:33" s="5" customFormat="1" ht="24" customHeight="1">
      <c r="A241" s="46">
        <f t="shared" si="51"/>
        <v>221</v>
      </c>
      <c r="B241" s="150" t="s">
        <v>370</v>
      </c>
      <c r="C241" s="48">
        <f t="shared" si="50"/>
        <v>7699915.9199999999</v>
      </c>
      <c r="D241" s="41"/>
      <c r="E241" s="42"/>
      <c r="F241" s="42"/>
      <c r="G241" s="39"/>
      <c r="H241" s="43"/>
      <c r="I241" s="43"/>
      <c r="J241" s="46"/>
      <c r="K241" s="44"/>
      <c r="L241" s="39"/>
      <c r="M241" s="40"/>
      <c r="N241" s="100">
        <v>2</v>
      </c>
      <c r="O241" s="57">
        <f>3614984*N241</f>
        <v>7229968</v>
      </c>
      <c r="P241" s="107"/>
      <c r="Q241" s="39"/>
      <c r="R241" s="41"/>
      <c r="S241" s="41"/>
      <c r="T241" s="41"/>
      <c r="U241" s="41"/>
      <c r="V241" s="44">
        <v>361498.4</v>
      </c>
      <c r="W241" s="58">
        <v>108449.52</v>
      </c>
      <c r="X241" s="42"/>
      <c r="Y241" s="42"/>
      <c r="Z241" s="45">
        <f>C241</f>
        <v>7699915.9199999999</v>
      </c>
      <c r="AA241" s="42"/>
      <c r="AB241" s="45"/>
      <c r="AC241" s="46"/>
      <c r="AD241" s="46">
        <v>2026</v>
      </c>
      <c r="AE241" s="46">
        <v>2026</v>
      </c>
      <c r="AF241" s="4"/>
      <c r="AG241" s="16"/>
    </row>
    <row r="242" spans="1:33" s="5" customFormat="1" ht="24" customHeight="1">
      <c r="A242" s="46">
        <f t="shared" si="51"/>
        <v>222</v>
      </c>
      <c r="B242" s="150" t="s">
        <v>371</v>
      </c>
      <c r="C242" s="48">
        <f t="shared" si="50"/>
        <v>3849957.96</v>
      </c>
      <c r="D242" s="41"/>
      <c r="E242" s="42"/>
      <c r="F242" s="42"/>
      <c r="G242" s="39"/>
      <c r="H242" s="43"/>
      <c r="I242" s="43"/>
      <c r="J242" s="46"/>
      <c r="K242" s="44"/>
      <c r="L242" s="39"/>
      <c r="M242" s="40"/>
      <c r="N242" s="100">
        <v>1</v>
      </c>
      <c r="O242" s="57">
        <f t="shared" ref="O242" si="66">3614984*N242</f>
        <v>3614984</v>
      </c>
      <c r="P242" s="107"/>
      <c r="Q242" s="39"/>
      <c r="R242" s="41"/>
      <c r="S242" s="41"/>
      <c r="T242" s="41"/>
      <c r="U242" s="41"/>
      <c r="V242" s="44">
        <v>180749.2</v>
      </c>
      <c r="W242" s="58">
        <v>54224.76</v>
      </c>
      <c r="X242" s="42"/>
      <c r="Y242" s="42"/>
      <c r="Z242" s="45">
        <f t="shared" ref="Z242:Z243" si="67">C242</f>
        <v>3849957.96</v>
      </c>
      <c r="AA242" s="42"/>
      <c r="AB242" s="45"/>
      <c r="AC242" s="46"/>
      <c r="AD242" s="46">
        <v>2026</v>
      </c>
      <c r="AE242" s="46">
        <v>2026</v>
      </c>
      <c r="AF242" s="4"/>
      <c r="AG242" s="16"/>
    </row>
    <row r="243" spans="1:33" s="5" customFormat="1" ht="24" customHeight="1">
      <c r="A243" s="46">
        <f t="shared" si="51"/>
        <v>223</v>
      </c>
      <c r="B243" s="150" t="s">
        <v>372</v>
      </c>
      <c r="C243" s="48">
        <f t="shared" si="50"/>
        <v>5133276.57</v>
      </c>
      <c r="D243" s="41"/>
      <c r="E243" s="42"/>
      <c r="F243" s="42"/>
      <c r="G243" s="39"/>
      <c r="H243" s="43"/>
      <c r="I243" s="43"/>
      <c r="J243" s="46"/>
      <c r="K243" s="44"/>
      <c r="L243" s="39"/>
      <c r="M243" s="40"/>
      <c r="N243" s="100">
        <v>1</v>
      </c>
      <c r="O243" s="57">
        <f>4819978*N243</f>
        <v>4819978</v>
      </c>
      <c r="P243" s="107"/>
      <c r="Q243" s="39"/>
      <c r="R243" s="41"/>
      <c r="S243" s="41"/>
      <c r="T243" s="41"/>
      <c r="U243" s="41"/>
      <c r="V243" s="44">
        <v>240998.9</v>
      </c>
      <c r="W243" s="58">
        <v>72299.67</v>
      </c>
      <c r="X243" s="42"/>
      <c r="Y243" s="42"/>
      <c r="Z243" s="45">
        <f t="shared" si="67"/>
        <v>5133276.57</v>
      </c>
      <c r="AA243" s="42"/>
      <c r="AB243" s="45"/>
      <c r="AC243" s="46"/>
      <c r="AD243" s="46">
        <v>2026</v>
      </c>
      <c r="AE243" s="46">
        <v>2026</v>
      </c>
      <c r="AF243" s="4"/>
      <c r="AG243" s="16"/>
    </row>
    <row r="244" spans="1:33" s="5" customFormat="1" ht="24" customHeight="1">
      <c r="A244" s="46">
        <f t="shared" si="51"/>
        <v>224</v>
      </c>
      <c r="B244" s="150" t="s">
        <v>373</v>
      </c>
      <c r="C244" s="48">
        <f t="shared" si="50"/>
        <v>11839045.09</v>
      </c>
      <c r="D244" s="41"/>
      <c r="E244" s="42"/>
      <c r="F244" s="41"/>
      <c r="G244" s="39"/>
      <c r="H244" s="43"/>
      <c r="I244" s="43"/>
      <c r="J244" s="46"/>
      <c r="K244" s="82"/>
      <c r="L244" s="39"/>
      <c r="M244" s="40"/>
      <c r="N244" s="100"/>
      <c r="O244" s="57"/>
      <c r="P244" s="39">
        <v>11116474.27</v>
      </c>
      <c r="Q244" s="39"/>
      <c r="R244" s="41"/>
      <c r="S244" s="41"/>
      <c r="T244" s="41"/>
      <c r="U244" s="41"/>
      <c r="V244" s="44">
        <v>555823.71</v>
      </c>
      <c r="W244" s="58">
        <f t="shared" si="65"/>
        <v>166747.10999999999</v>
      </c>
      <c r="X244" s="42"/>
      <c r="Y244" s="42"/>
      <c r="Z244" s="45"/>
      <c r="AA244" s="42"/>
      <c r="AB244" s="45">
        <f t="shared" si="49"/>
        <v>11839045.09</v>
      </c>
      <c r="AC244" s="46"/>
      <c r="AD244" s="46">
        <v>2026</v>
      </c>
      <c r="AE244" s="46">
        <v>2026</v>
      </c>
      <c r="AF244" s="4"/>
      <c r="AG244" s="16"/>
    </row>
    <row r="245" spans="1:33" s="5" customFormat="1" ht="24" customHeight="1">
      <c r="A245" s="46">
        <f t="shared" si="51"/>
        <v>225</v>
      </c>
      <c r="B245" s="150" t="s">
        <v>374</v>
      </c>
      <c r="C245" s="48">
        <f t="shared" si="50"/>
        <v>3849957.96</v>
      </c>
      <c r="D245" s="41"/>
      <c r="E245" s="42"/>
      <c r="F245" s="41"/>
      <c r="G245" s="39"/>
      <c r="H245" s="43"/>
      <c r="I245" s="43"/>
      <c r="J245" s="46"/>
      <c r="K245" s="82"/>
      <c r="L245" s="39"/>
      <c r="M245" s="40"/>
      <c r="N245" s="100">
        <v>1</v>
      </c>
      <c r="O245" s="57">
        <f t="shared" si="55"/>
        <v>3614984</v>
      </c>
      <c r="P245" s="39"/>
      <c r="Q245" s="39"/>
      <c r="R245" s="41"/>
      <c r="S245" s="41"/>
      <c r="T245" s="41"/>
      <c r="U245" s="41"/>
      <c r="V245" s="44">
        <v>180749.2</v>
      </c>
      <c r="W245" s="58">
        <f t="shared" si="65"/>
        <v>54224.76</v>
      </c>
      <c r="X245" s="42"/>
      <c r="Y245" s="42"/>
      <c r="Z245" s="45"/>
      <c r="AA245" s="42"/>
      <c r="AB245" s="45">
        <f t="shared" si="49"/>
        <v>3849957.96</v>
      </c>
      <c r="AC245" s="46"/>
      <c r="AD245" s="46">
        <v>2026</v>
      </c>
      <c r="AE245" s="46">
        <v>2027</v>
      </c>
      <c r="AF245" s="4"/>
      <c r="AG245" s="16"/>
    </row>
    <row r="246" spans="1:33" s="5" customFormat="1" ht="24" customHeight="1">
      <c r="A246" s="46">
        <f t="shared" si="51"/>
        <v>226</v>
      </c>
      <c r="B246" s="47" t="s">
        <v>167</v>
      </c>
      <c r="C246" s="48">
        <f t="shared" si="50"/>
        <v>7699915.9199999999</v>
      </c>
      <c r="D246" s="41"/>
      <c r="E246" s="42"/>
      <c r="F246" s="41"/>
      <c r="G246" s="39"/>
      <c r="H246" s="43"/>
      <c r="I246" s="43"/>
      <c r="J246" s="46"/>
      <c r="K246" s="82"/>
      <c r="L246" s="39"/>
      <c r="M246" s="40"/>
      <c r="N246" s="100">
        <v>2</v>
      </c>
      <c r="O246" s="57">
        <f t="shared" si="55"/>
        <v>7229968</v>
      </c>
      <c r="P246" s="39"/>
      <c r="Q246" s="39"/>
      <c r="R246" s="41"/>
      <c r="S246" s="41"/>
      <c r="T246" s="41"/>
      <c r="U246" s="41"/>
      <c r="V246" s="44">
        <v>361498.4</v>
      </c>
      <c r="W246" s="58">
        <f t="shared" si="65"/>
        <v>108449.52</v>
      </c>
      <c r="X246" s="42"/>
      <c r="Y246" s="42"/>
      <c r="Z246" s="45"/>
      <c r="AA246" s="42"/>
      <c r="AB246" s="45">
        <f t="shared" si="49"/>
        <v>7699915.9199999999</v>
      </c>
      <c r="AC246" s="46"/>
      <c r="AD246" s="46">
        <v>2026</v>
      </c>
      <c r="AE246" s="46">
        <v>2027</v>
      </c>
      <c r="AF246" s="4"/>
      <c r="AG246" s="16"/>
    </row>
    <row r="247" spans="1:33" s="5" customFormat="1" ht="24" customHeight="1">
      <c r="A247" s="46">
        <f t="shared" si="51"/>
        <v>227</v>
      </c>
      <c r="B247" s="79" t="s">
        <v>375</v>
      </c>
      <c r="C247" s="48">
        <f t="shared" si="50"/>
        <v>16660028.039999999</v>
      </c>
      <c r="D247" s="41"/>
      <c r="E247" s="42"/>
      <c r="F247" s="41"/>
      <c r="G247" s="39"/>
      <c r="H247" s="43"/>
      <c r="I247" s="43"/>
      <c r="J247" s="46"/>
      <c r="K247" s="82"/>
      <c r="L247" s="39"/>
      <c r="M247" s="40"/>
      <c r="N247" s="86"/>
      <c r="O247" s="57"/>
      <c r="P247" s="39">
        <v>7663668.04</v>
      </c>
      <c r="Q247" s="39"/>
      <c r="R247" s="41">
        <v>7979549.8399999999</v>
      </c>
      <c r="S247" s="41"/>
      <c r="T247" s="41"/>
      <c r="U247" s="41"/>
      <c r="V247" s="44">
        <f>383184.4+398977.49</f>
        <v>782161.89</v>
      </c>
      <c r="W247" s="58">
        <f t="shared" si="65"/>
        <v>234648.27</v>
      </c>
      <c r="X247" s="42"/>
      <c r="Y247" s="42"/>
      <c r="Z247" s="45"/>
      <c r="AA247" s="42"/>
      <c r="AB247" s="45">
        <f t="shared" si="49"/>
        <v>16660028.039999999</v>
      </c>
      <c r="AC247" s="46"/>
      <c r="AD247" s="46">
        <v>2026</v>
      </c>
      <c r="AE247" s="46">
        <v>2026</v>
      </c>
      <c r="AF247" s="4"/>
      <c r="AG247" s="16"/>
    </row>
    <row r="248" spans="1:33" s="19" customFormat="1" ht="24" customHeight="1">
      <c r="A248" s="175" t="s">
        <v>205</v>
      </c>
      <c r="B248" s="175"/>
      <c r="C248" s="61">
        <f t="shared" ref="C248:S248" si="68">SUM(C63:C247)</f>
        <v>1649265091.79</v>
      </c>
      <c r="D248" s="61">
        <f t="shared" si="68"/>
        <v>32135744.870000001</v>
      </c>
      <c r="E248" s="87">
        <f t="shared" si="68"/>
        <v>6</v>
      </c>
      <c r="F248" s="61">
        <f t="shared" si="68"/>
        <v>9676854</v>
      </c>
      <c r="G248" s="61">
        <f t="shared" si="68"/>
        <v>24644134.969999999</v>
      </c>
      <c r="H248" s="61">
        <f t="shared" si="68"/>
        <v>39634138.82</v>
      </c>
      <c r="I248" s="61">
        <f t="shared" si="68"/>
        <v>120142156.81999999</v>
      </c>
      <c r="J248" s="87">
        <f t="shared" si="68"/>
        <v>15</v>
      </c>
      <c r="K248" s="61">
        <f t="shared" si="68"/>
        <v>41570100</v>
      </c>
      <c r="L248" s="61">
        <f t="shared" si="68"/>
        <v>40639019.520000003</v>
      </c>
      <c r="M248" s="61">
        <f t="shared" si="68"/>
        <v>25661535</v>
      </c>
      <c r="N248" s="87">
        <f t="shared" si="68"/>
        <v>243</v>
      </c>
      <c r="O248" s="61">
        <f t="shared" si="68"/>
        <v>878585838</v>
      </c>
      <c r="P248" s="61">
        <f t="shared" si="68"/>
        <v>184272918.97999999</v>
      </c>
      <c r="Q248" s="61">
        <f t="shared" si="68"/>
        <v>20945966.760000002</v>
      </c>
      <c r="R248" s="61">
        <f t="shared" si="68"/>
        <v>83493909.620000005</v>
      </c>
      <c r="S248" s="61">
        <f t="shared" si="68"/>
        <v>46395742.490000002</v>
      </c>
      <c r="T248" s="61"/>
      <c r="U248" s="61"/>
      <c r="V248" s="61">
        <f t="shared" ref="V248:AC248" si="69">SUM(V63:V247)</f>
        <v>78250060.980000004</v>
      </c>
      <c r="W248" s="61">
        <f t="shared" si="69"/>
        <v>23216970.960000001</v>
      </c>
      <c r="X248" s="61">
        <f t="shared" si="69"/>
        <v>0</v>
      </c>
      <c r="Y248" s="61">
        <f t="shared" si="69"/>
        <v>0</v>
      </c>
      <c r="Z248" s="61">
        <f t="shared" si="69"/>
        <v>499339588.12</v>
      </c>
      <c r="AA248" s="61">
        <f t="shared" si="69"/>
        <v>0</v>
      </c>
      <c r="AB248" s="61">
        <f t="shared" si="69"/>
        <v>1149925503.6700001</v>
      </c>
      <c r="AC248" s="61">
        <f t="shared" si="69"/>
        <v>0</v>
      </c>
      <c r="AD248" s="170" t="s">
        <v>29</v>
      </c>
      <c r="AE248" s="170" t="s">
        <v>29</v>
      </c>
      <c r="AF248" s="18"/>
      <c r="AG248" s="23"/>
    </row>
    <row r="249" spans="1:33" ht="24" customHeight="1">
      <c r="A249" s="179" t="s">
        <v>100</v>
      </c>
      <c r="B249" s="179"/>
      <c r="C249" s="179"/>
      <c r="D249" s="179"/>
      <c r="E249" s="179"/>
      <c r="F249" s="179"/>
      <c r="G249" s="179"/>
      <c r="H249" s="179"/>
      <c r="I249" s="179"/>
      <c r="J249" s="179"/>
      <c r="K249" s="179"/>
      <c r="L249" s="179"/>
      <c r="M249" s="179"/>
      <c r="N249" s="179"/>
      <c r="O249" s="179"/>
      <c r="P249" s="179"/>
      <c r="Q249" s="179"/>
      <c r="R249" s="179"/>
      <c r="S249" s="179"/>
      <c r="T249" s="179"/>
      <c r="U249" s="179"/>
      <c r="V249" s="179"/>
      <c r="W249" s="179"/>
      <c r="X249" s="179"/>
      <c r="Y249" s="179"/>
      <c r="Z249" s="179"/>
      <c r="AA249" s="179"/>
      <c r="AB249" s="179"/>
      <c r="AC249" s="179"/>
      <c r="AD249" s="179"/>
      <c r="AE249" s="179"/>
      <c r="AF249" s="93"/>
      <c r="AG249" s="94"/>
    </row>
    <row r="250" spans="1:33" s="5" customFormat="1" ht="24" customHeight="1">
      <c r="A250" s="46">
        <f>A247+1</f>
        <v>228</v>
      </c>
      <c r="B250" s="47" t="s">
        <v>376</v>
      </c>
      <c r="C250" s="48">
        <f t="shared" ref="C250:C258" si="70">D250+F250+G250+H250+I250+K250+L250+M250+O250+P250+Q250+R250+S250+W250+V250+X250</f>
        <v>6064538.8600000003</v>
      </c>
      <c r="D250" s="41"/>
      <c r="E250" s="41"/>
      <c r="F250" s="41"/>
      <c r="G250" s="39"/>
      <c r="H250" s="43"/>
      <c r="I250" s="43"/>
      <c r="J250" s="42"/>
      <c r="K250" s="41"/>
      <c r="L250" s="39"/>
      <c r="M250" s="40"/>
      <c r="N250" s="40"/>
      <c r="O250" s="40"/>
      <c r="P250" s="41"/>
      <c r="Q250" s="41">
        <v>2761574.11</v>
      </c>
      <c r="R250" s="42"/>
      <c r="S250" s="43">
        <v>2932828.58</v>
      </c>
      <c r="T250" s="43"/>
      <c r="U250" s="43"/>
      <c r="V250" s="76">
        <v>284720.13</v>
      </c>
      <c r="W250" s="58">
        <f t="shared" ref="W250:W258" si="71">ROUND((D250+F250+G250+H250+I250+K250+L250+M250+O250+P250+Q250+R250+S250)*1.5%,2)</f>
        <v>85416.04</v>
      </c>
      <c r="X250" s="42"/>
      <c r="Y250" s="42"/>
      <c r="Z250" s="42"/>
      <c r="AA250" s="42"/>
      <c r="AB250" s="45">
        <f>C250</f>
        <v>6064538.8600000003</v>
      </c>
      <c r="AC250" s="46"/>
      <c r="AD250" s="46">
        <v>2026</v>
      </c>
      <c r="AE250" s="46">
        <v>2026</v>
      </c>
      <c r="AF250" s="4"/>
      <c r="AG250" s="16"/>
    </row>
    <row r="251" spans="1:33" s="5" customFormat="1" ht="24" customHeight="1">
      <c r="A251" s="46">
        <f>A250+1</f>
        <v>229</v>
      </c>
      <c r="B251" s="47" t="s">
        <v>66</v>
      </c>
      <c r="C251" s="48">
        <f t="shared" si="70"/>
        <v>17778632.93</v>
      </c>
      <c r="D251" s="41">
        <v>1119257.19</v>
      </c>
      <c r="E251" s="42"/>
      <c r="F251" s="42"/>
      <c r="G251" s="39">
        <v>872393.46</v>
      </c>
      <c r="H251" s="45">
        <v>1996331.97</v>
      </c>
      <c r="I251" s="43">
        <v>10585144.1</v>
      </c>
      <c r="J251" s="42"/>
      <c r="K251" s="41"/>
      <c r="L251" s="39">
        <v>2120425.33</v>
      </c>
      <c r="M251" s="40"/>
      <c r="N251" s="40"/>
      <c r="O251" s="40"/>
      <c r="P251" s="42"/>
      <c r="Q251" s="60"/>
      <c r="R251" s="42"/>
      <c r="S251" s="42"/>
      <c r="T251" s="42"/>
      <c r="U251" s="42"/>
      <c r="V251" s="76">
        <v>834677.6</v>
      </c>
      <c r="W251" s="58">
        <f t="shared" si="71"/>
        <v>250403.28</v>
      </c>
      <c r="X251" s="42"/>
      <c r="Y251" s="42"/>
      <c r="Z251" s="42"/>
      <c r="AA251" s="42"/>
      <c r="AB251" s="45">
        <f t="shared" ref="AB251:AB258" si="72">C251</f>
        <v>17778632.93</v>
      </c>
      <c r="AC251" s="46"/>
      <c r="AD251" s="46">
        <v>2026</v>
      </c>
      <c r="AE251" s="46">
        <v>2026</v>
      </c>
      <c r="AF251" s="4"/>
      <c r="AG251" s="16"/>
    </row>
    <row r="252" spans="1:33" s="5" customFormat="1" ht="24" customHeight="1">
      <c r="A252" s="46">
        <f t="shared" ref="A252:A258" si="73">A251+1</f>
        <v>230</v>
      </c>
      <c r="B252" s="47" t="s">
        <v>377</v>
      </c>
      <c r="C252" s="48">
        <f t="shared" si="70"/>
        <v>7699915.9199999999</v>
      </c>
      <c r="D252" s="41"/>
      <c r="E252" s="42"/>
      <c r="F252" s="42"/>
      <c r="G252" s="39"/>
      <c r="H252" s="42"/>
      <c r="I252" s="43"/>
      <c r="J252" s="42"/>
      <c r="K252" s="41"/>
      <c r="L252" s="39"/>
      <c r="M252" s="40"/>
      <c r="N252" s="86">
        <v>2</v>
      </c>
      <c r="O252" s="57">
        <f>3614984*N252</f>
        <v>7229968</v>
      </c>
      <c r="P252" s="42"/>
      <c r="Q252" s="60"/>
      <c r="R252" s="42"/>
      <c r="S252" s="42"/>
      <c r="T252" s="42"/>
      <c r="U252" s="42"/>
      <c r="V252" s="76">
        <v>361498.4</v>
      </c>
      <c r="W252" s="58">
        <f t="shared" si="71"/>
        <v>108449.52</v>
      </c>
      <c r="X252" s="42"/>
      <c r="Y252" s="42"/>
      <c r="Z252" s="42"/>
      <c r="AA252" s="42"/>
      <c r="AB252" s="45">
        <f t="shared" si="72"/>
        <v>7699915.9199999999</v>
      </c>
      <c r="AC252" s="46"/>
      <c r="AD252" s="46">
        <v>2026</v>
      </c>
      <c r="AE252" s="46">
        <v>2027</v>
      </c>
      <c r="AF252" s="4"/>
      <c r="AG252" s="16"/>
    </row>
    <row r="253" spans="1:33" s="5" customFormat="1" ht="24" customHeight="1">
      <c r="A253" s="46">
        <f t="shared" si="73"/>
        <v>231</v>
      </c>
      <c r="B253" s="59" t="s">
        <v>46</v>
      </c>
      <c r="C253" s="48">
        <f t="shared" si="70"/>
        <v>17462779.550000001</v>
      </c>
      <c r="D253" s="41">
        <v>1099372.58</v>
      </c>
      <c r="E253" s="42"/>
      <c r="F253" s="42"/>
      <c r="G253" s="39">
        <v>856894.61</v>
      </c>
      <c r="H253" s="45">
        <v>1960865.34</v>
      </c>
      <c r="I253" s="43">
        <v>10397089.5</v>
      </c>
      <c r="J253" s="42"/>
      <c r="K253" s="41"/>
      <c r="L253" s="39">
        <v>2082754.07</v>
      </c>
      <c r="M253" s="40"/>
      <c r="N253" s="40"/>
      <c r="O253" s="40"/>
      <c r="P253" s="42"/>
      <c r="Q253" s="60"/>
      <c r="R253" s="42"/>
      <c r="S253" s="42"/>
      <c r="T253" s="42"/>
      <c r="U253" s="42"/>
      <c r="V253" s="76">
        <v>819848.81</v>
      </c>
      <c r="W253" s="58">
        <f t="shared" si="71"/>
        <v>245954.64</v>
      </c>
      <c r="X253" s="42"/>
      <c r="Y253" s="42"/>
      <c r="Z253" s="42"/>
      <c r="AA253" s="42"/>
      <c r="AB253" s="45">
        <f t="shared" si="72"/>
        <v>17462779.550000001</v>
      </c>
      <c r="AC253" s="46"/>
      <c r="AD253" s="46">
        <v>2026</v>
      </c>
      <c r="AE253" s="46">
        <v>2026</v>
      </c>
      <c r="AF253" s="4"/>
      <c r="AG253" s="16"/>
    </row>
    <row r="254" spans="1:33" s="5" customFormat="1" ht="24" customHeight="1">
      <c r="A254" s="46">
        <f t="shared" si="73"/>
        <v>232</v>
      </c>
      <c r="B254" s="59" t="s">
        <v>48</v>
      </c>
      <c r="C254" s="48">
        <f t="shared" si="70"/>
        <v>12118009.119999999</v>
      </c>
      <c r="D254" s="41"/>
      <c r="E254" s="42"/>
      <c r="F254" s="42"/>
      <c r="G254" s="39"/>
      <c r="H254" s="43"/>
      <c r="I254" s="43"/>
      <c r="J254" s="42"/>
      <c r="K254" s="41"/>
      <c r="L254" s="39"/>
      <c r="M254" s="40"/>
      <c r="N254" s="40"/>
      <c r="O254" s="40"/>
      <c r="P254" s="41"/>
      <c r="Q254" s="41">
        <v>2846685.2</v>
      </c>
      <c r="R254" s="41">
        <v>6026391.6500000004</v>
      </c>
      <c r="S254" s="41">
        <v>2505335.4700000002</v>
      </c>
      <c r="T254" s="41"/>
      <c r="U254" s="41"/>
      <c r="V254" s="76">
        <v>568920.62</v>
      </c>
      <c r="W254" s="58">
        <f t="shared" si="71"/>
        <v>170676.18</v>
      </c>
      <c r="X254" s="42"/>
      <c r="Y254" s="42"/>
      <c r="Z254" s="42"/>
      <c r="AA254" s="42"/>
      <c r="AB254" s="45">
        <f t="shared" si="72"/>
        <v>12118009.119999999</v>
      </c>
      <c r="AC254" s="46"/>
      <c r="AD254" s="46">
        <v>2026</v>
      </c>
      <c r="AE254" s="46">
        <v>2026</v>
      </c>
      <c r="AF254" s="4"/>
      <c r="AG254" s="16"/>
    </row>
    <row r="255" spans="1:33" s="5" customFormat="1" ht="24" customHeight="1">
      <c r="A255" s="46">
        <f t="shared" si="73"/>
        <v>233</v>
      </c>
      <c r="B255" s="59" t="s">
        <v>49</v>
      </c>
      <c r="C255" s="48">
        <f t="shared" si="70"/>
        <v>17978387.949999999</v>
      </c>
      <c r="D255" s="42"/>
      <c r="E255" s="42"/>
      <c r="F255" s="42"/>
      <c r="G255" s="39"/>
      <c r="H255" s="42"/>
      <c r="I255" s="43"/>
      <c r="J255" s="42"/>
      <c r="K255" s="41"/>
      <c r="L255" s="39"/>
      <c r="M255" s="39"/>
      <c r="N255" s="39"/>
      <c r="O255" s="39"/>
      <c r="P255" s="39"/>
      <c r="Q255" s="39">
        <v>4223367.92</v>
      </c>
      <c r="R255" s="45">
        <v>8940809.1600000001</v>
      </c>
      <c r="S255" s="42">
        <v>3716938.37</v>
      </c>
      <c r="T255" s="42"/>
      <c r="U255" s="42"/>
      <c r="V255" s="76">
        <v>844055.77</v>
      </c>
      <c r="W255" s="58">
        <f t="shared" si="71"/>
        <v>253216.73</v>
      </c>
      <c r="X255" s="42"/>
      <c r="Y255" s="42"/>
      <c r="Z255" s="42"/>
      <c r="AA255" s="42"/>
      <c r="AB255" s="45">
        <f t="shared" si="72"/>
        <v>17978387.949999999</v>
      </c>
      <c r="AC255" s="46"/>
      <c r="AD255" s="46">
        <v>2026</v>
      </c>
      <c r="AE255" s="46">
        <v>2026</v>
      </c>
      <c r="AF255" s="4"/>
      <c r="AG255" s="16"/>
    </row>
    <row r="256" spans="1:33" s="5" customFormat="1" ht="24" customHeight="1">
      <c r="A256" s="46">
        <f t="shared" si="73"/>
        <v>234</v>
      </c>
      <c r="B256" s="59" t="s">
        <v>378</v>
      </c>
      <c r="C256" s="48">
        <f t="shared" si="70"/>
        <v>19249789.800000001</v>
      </c>
      <c r="D256" s="42"/>
      <c r="E256" s="42"/>
      <c r="F256" s="42"/>
      <c r="G256" s="39"/>
      <c r="H256" s="42"/>
      <c r="I256" s="43"/>
      <c r="J256" s="42"/>
      <c r="K256" s="41"/>
      <c r="L256" s="39"/>
      <c r="M256" s="39"/>
      <c r="N256" s="123">
        <v>5</v>
      </c>
      <c r="O256" s="57">
        <f>3614984*N256</f>
        <v>18074920</v>
      </c>
      <c r="P256" s="39"/>
      <c r="Q256" s="39"/>
      <c r="R256" s="42"/>
      <c r="S256" s="42"/>
      <c r="T256" s="42"/>
      <c r="U256" s="42"/>
      <c r="V256" s="76">
        <v>903746</v>
      </c>
      <c r="W256" s="58">
        <f t="shared" si="71"/>
        <v>271123.8</v>
      </c>
      <c r="X256" s="42"/>
      <c r="Y256" s="42"/>
      <c r="Z256" s="45"/>
      <c r="AA256" s="42"/>
      <c r="AB256" s="45">
        <f t="shared" si="72"/>
        <v>19249789.800000001</v>
      </c>
      <c r="AC256" s="46"/>
      <c r="AD256" s="46">
        <v>2026</v>
      </c>
      <c r="AE256" s="46">
        <v>2027</v>
      </c>
      <c r="AF256" s="4"/>
      <c r="AG256" s="16"/>
    </row>
    <row r="257" spans="1:33" s="5" customFormat="1" ht="24" customHeight="1">
      <c r="A257" s="46">
        <f t="shared" si="73"/>
        <v>235</v>
      </c>
      <c r="B257" s="59" t="s">
        <v>379</v>
      </c>
      <c r="C257" s="48">
        <f t="shared" si="70"/>
        <v>3849957.96</v>
      </c>
      <c r="D257" s="42"/>
      <c r="E257" s="42"/>
      <c r="F257" s="42"/>
      <c r="G257" s="39"/>
      <c r="H257" s="42"/>
      <c r="I257" s="43"/>
      <c r="J257" s="42"/>
      <c r="K257" s="41"/>
      <c r="L257" s="39"/>
      <c r="M257" s="39"/>
      <c r="N257" s="123">
        <v>1</v>
      </c>
      <c r="O257" s="39">
        <v>3614984</v>
      </c>
      <c r="P257" s="39"/>
      <c r="Q257" s="39"/>
      <c r="R257" s="42"/>
      <c r="S257" s="42"/>
      <c r="T257" s="42"/>
      <c r="U257" s="42"/>
      <c r="V257" s="76">
        <v>180749.2</v>
      </c>
      <c r="W257" s="58">
        <f t="shared" si="71"/>
        <v>54224.76</v>
      </c>
      <c r="X257" s="42"/>
      <c r="Y257" s="42"/>
      <c r="Z257" s="45"/>
      <c r="AA257" s="42"/>
      <c r="AB257" s="45">
        <f t="shared" si="72"/>
        <v>3849957.96</v>
      </c>
      <c r="AC257" s="46"/>
      <c r="AD257" s="46">
        <v>2026</v>
      </c>
      <c r="AE257" s="46">
        <v>2027</v>
      </c>
      <c r="AF257" s="4"/>
      <c r="AG257" s="16"/>
    </row>
    <row r="258" spans="1:33" s="5" customFormat="1" ht="24" customHeight="1">
      <c r="A258" s="46">
        <f t="shared" si="73"/>
        <v>236</v>
      </c>
      <c r="B258" s="152" t="s">
        <v>380</v>
      </c>
      <c r="C258" s="48">
        <f t="shared" si="70"/>
        <v>17816367.629999999</v>
      </c>
      <c r="D258" s="41">
        <v>1121632.78</v>
      </c>
      <c r="E258" s="42"/>
      <c r="F258" s="42"/>
      <c r="G258" s="39">
        <v>874245.09</v>
      </c>
      <c r="H258" s="45">
        <v>2000569.14</v>
      </c>
      <c r="I258" s="43">
        <v>10607610.800000001</v>
      </c>
      <c r="J258" s="42"/>
      <c r="K258" s="41"/>
      <c r="L258" s="39">
        <v>2124925.88</v>
      </c>
      <c r="M258" s="40"/>
      <c r="N258" s="40"/>
      <c r="O258" s="39"/>
      <c r="P258" s="39"/>
      <c r="Q258" s="39"/>
      <c r="R258" s="42"/>
      <c r="S258" s="42"/>
      <c r="T258" s="42"/>
      <c r="U258" s="42"/>
      <c r="V258" s="76">
        <v>836449.18</v>
      </c>
      <c r="W258" s="58">
        <f t="shared" si="71"/>
        <v>250934.76</v>
      </c>
      <c r="X258" s="42"/>
      <c r="Y258" s="42"/>
      <c r="Z258" s="45"/>
      <c r="AA258" s="42"/>
      <c r="AB258" s="45">
        <f t="shared" si="72"/>
        <v>17816367.629999999</v>
      </c>
      <c r="AC258" s="46"/>
      <c r="AD258" s="46">
        <v>2026</v>
      </c>
      <c r="AE258" s="46">
        <v>2026</v>
      </c>
      <c r="AF258" s="4"/>
      <c r="AG258" s="16"/>
    </row>
    <row r="259" spans="1:33" s="26" customFormat="1" ht="24" customHeight="1">
      <c r="A259" s="175" t="s">
        <v>205</v>
      </c>
      <c r="B259" s="175"/>
      <c r="C259" s="61">
        <f t="shared" ref="C259:AC259" si="74">SUM(C250:C258)</f>
        <v>120018379.72</v>
      </c>
      <c r="D259" s="61">
        <f t="shared" si="74"/>
        <v>3340262.55</v>
      </c>
      <c r="E259" s="61">
        <f t="shared" si="74"/>
        <v>0</v>
      </c>
      <c r="F259" s="61">
        <f t="shared" si="74"/>
        <v>0</v>
      </c>
      <c r="G259" s="61">
        <f t="shared" si="74"/>
        <v>2603533.16</v>
      </c>
      <c r="H259" s="61">
        <f t="shared" si="74"/>
        <v>5957766.4500000002</v>
      </c>
      <c r="I259" s="61">
        <f t="shared" si="74"/>
        <v>31589844.399999999</v>
      </c>
      <c r="J259" s="61">
        <f t="shared" si="74"/>
        <v>0</v>
      </c>
      <c r="K259" s="61">
        <f t="shared" si="74"/>
        <v>0</v>
      </c>
      <c r="L259" s="61">
        <f t="shared" si="74"/>
        <v>6328105.2800000003</v>
      </c>
      <c r="M259" s="61">
        <f t="shared" si="74"/>
        <v>0</v>
      </c>
      <c r="N259" s="87">
        <f t="shared" si="74"/>
        <v>8</v>
      </c>
      <c r="O259" s="61">
        <f t="shared" si="74"/>
        <v>28919872</v>
      </c>
      <c r="P259" s="61">
        <f t="shared" si="74"/>
        <v>0</v>
      </c>
      <c r="Q259" s="61">
        <f t="shared" si="74"/>
        <v>9831627.2300000004</v>
      </c>
      <c r="R259" s="61">
        <f t="shared" si="74"/>
        <v>14967200.810000001</v>
      </c>
      <c r="S259" s="61">
        <f t="shared" si="74"/>
        <v>9155102.4199999999</v>
      </c>
      <c r="T259" s="61">
        <f t="shared" si="74"/>
        <v>0</v>
      </c>
      <c r="U259" s="61">
        <f t="shared" si="74"/>
        <v>0</v>
      </c>
      <c r="V259" s="61">
        <f t="shared" si="74"/>
        <v>5634665.71</v>
      </c>
      <c r="W259" s="61">
        <f t="shared" si="74"/>
        <v>1690399.71</v>
      </c>
      <c r="X259" s="61">
        <f t="shared" si="74"/>
        <v>0</v>
      </c>
      <c r="Y259" s="61">
        <f t="shared" si="74"/>
        <v>0</v>
      </c>
      <c r="Z259" s="61">
        <f t="shared" si="74"/>
        <v>0</v>
      </c>
      <c r="AA259" s="61">
        <f t="shared" si="74"/>
        <v>0</v>
      </c>
      <c r="AB259" s="61">
        <f t="shared" si="74"/>
        <v>120018379.72</v>
      </c>
      <c r="AC259" s="61">
        <f t="shared" si="74"/>
        <v>0</v>
      </c>
      <c r="AD259" s="170" t="s">
        <v>29</v>
      </c>
      <c r="AE259" s="170" t="s">
        <v>29</v>
      </c>
      <c r="AF259" s="24"/>
      <c r="AG259" s="25"/>
    </row>
    <row r="260" spans="1:33" ht="24" customHeight="1">
      <c r="A260" s="176" t="s">
        <v>101</v>
      </c>
      <c r="B260" s="182"/>
      <c r="C260" s="182"/>
      <c r="D260" s="182"/>
      <c r="E260" s="182"/>
      <c r="F260" s="182"/>
      <c r="G260" s="182"/>
      <c r="H260" s="182"/>
      <c r="I260" s="182"/>
      <c r="J260" s="182"/>
      <c r="K260" s="182"/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182"/>
      <c r="W260" s="182"/>
      <c r="X260" s="182"/>
      <c r="Y260" s="182"/>
      <c r="Z260" s="182"/>
      <c r="AA260" s="182"/>
      <c r="AB260" s="182"/>
      <c r="AC260" s="182"/>
      <c r="AD260" s="182"/>
      <c r="AE260" s="183"/>
      <c r="AF260" s="93"/>
      <c r="AG260" s="94"/>
    </row>
    <row r="261" spans="1:33" s="5" customFormat="1" ht="24" customHeight="1">
      <c r="A261" s="46">
        <f>A258+1</f>
        <v>237</v>
      </c>
      <c r="B261" s="63" t="s">
        <v>776</v>
      </c>
      <c r="C261" s="48">
        <f>D261+F261+G261+H261+I261+K261+L261+M261+O261+P261+Q261+R261+S261+W261+V261+X261</f>
        <v>13178480.67</v>
      </c>
      <c r="D261" s="41"/>
      <c r="E261" s="41"/>
      <c r="F261" s="41"/>
      <c r="G261" s="39"/>
      <c r="H261" s="43"/>
      <c r="I261" s="43"/>
      <c r="J261" s="42"/>
      <c r="K261" s="41"/>
      <c r="L261" s="39"/>
      <c r="M261" s="40"/>
      <c r="N261" s="100"/>
      <c r="O261" s="51"/>
      <c r="P261" s="41">
        <v>12374160.26</v>
      </c>
      <c r="Q261" s="41"/>
      <c r="R261" s="42"/>
      <c r="S261" s="43"/>
      <c r="T261" s="43"/>
      <c r="U261" s="43"/>
      <c r="V261" s="76">
        <v>618708.01</v>
      </c>
      <c r="W261" s="58">
        <f t="shared" ref="W261" si="75">ROUND((D261+F261+G261+H261+I261+K261+L261+M261+O261+P261+Q261+R261+S261)*1.5%,2)</f>
        <v>185612.4</v>
      </c>
      <c r="X261" s="42"/>
      <c r="Y261" s="42"/>
      <c r="Z261" s="42"/>
      <c r="AA261" s="42"/>
      <c r="AB261" s="45">
        <f>C261</f>
        <v>13178480.67</v>
      </c>
      <c r="AC261" s="46"/>
      <c r="AD261" s="46">
        <v>2026</v>
      </c>
      <c r="AE261" s="46">
        <v>2026</v>
      </c>
      <c r="AF261" s="4"/>
      <c r="AG261" s="16"/>
    </row>
    <row r="262" spans="1:33" s="5" customFormat="1" ht="24" customHeight="1">
      <c r="A262" s="46">
        <f>A261+1</f>
        <v>238</v>
      </c>
      <c r="B262" s="63" t="s">
        <v>381</v>
      </c>
      <c r="C262" s="48">
        <f>D262+F262+G262+H262+I262+K262+L262+M262+O262+P262+Q262+R262+S262+W262+V262+X262</f>
        <v>7699915.9199999999</v>
      </c>
      <c r="D262" s="41"/>
      <c r="E262" s="41"/>
      <c r="F262" s="41"/>
      <c r="G262" s="39"/>
      <c r="H262" s="43"/>
      <c r="I262" s="43"/>
      <c r="J262" s="42"/>
      <c r="K262" s="41"/>
      <c r="L262" s="39"/>
      <c r="M262" s="40"/>
      <c r="N262" s="100">
        <v>2</v>
      </c>
      <c r="O262" s="51">
        <f>3614984*N262</f>
        <v>7229968</v>
      </c>
      <c r="P262" s="41"/>
      <c r="Q262" s="41"/>
      <c r="R262" s="42"/>
      <c r="S262" s="43"/>
      <c r="T262" s="43"/>
      <c r="U262" s="43"/>
      <c r="V262" s="76">
        <v>361498.4</v>
      </c>
      <c r="W262" s="58">
        <f t="shared" ref="W262:W267" si="76">ROUND((D262+F262+G262+H262+I262+K262+L262+M262+O262+P262+Q262+R262+S262)*1.5%,2)</f>
        <v>108449.52</v>
      </c>
      <c r="X262" s="42"/>
      <c r="Y262" s="42"/>
      <c r="Z262" s="42"/>
      <c r="AA262" s="42"/>
      <c r="AB262" s="45">
        <f>C262</f>
        <v>7699915.9199999999</v>
      </c>
      <c r="AC262" s="46"/>
      <c r="AD262" s="46">
        <v>2026</v>
      </c>
      <c r="AE262" s="46">
        <v>2027</v>
      </c>
      <c r="AF262" s="4"/>
      <c r="AG262" s="16"/>
    </row>
    <row r="263" spans="1:33" s="5" customFormat="1" ht="24" customHeight="1">
      <c r="A263" s="46">
        <f>A262+1</f>
        <v>239</v>
      </c>
      <c r="B263" s="63" t="s">
        <v>382</v>
      </c>
      <c r="C263" s="48">
        <f t="shared" ref="C263:C267" si="77">D263+F263+G263+H263+I263+K263+L263+M263+O263+P263+Q263+R263+S263+W263+V263+X263</f>
        <v>3849957.96</v>
      </c>
      <c r="D263" s="41"/>
      <c r="E263" s="42"/>
      <c r="F263" s="42"/>
      <c r="G263" s="39"/>
      <c r="H263" s="42"/>
      <c r="I263" s="43"/>
      <c r="J263" s="42"/>
      <c r="K263" s="41"/>
      <c r="L263" s="39"/>
      <c r="M263" s="40"/>
      <c r="N263" s="100">
        <v>1</v>
      </c>
      <c r="O263" s="57">
        <v>3614984</v>
      </c>
      <c r="P263" s="41"/>
      <c r="Q263" s="60"/>
      <c r="R263" s="42"/>
      <c r="S263" s="42"/>
      <c r="T263" s="42"/>
      <c r="U263" s="42"/>
      <c r="V263" s="76">
        <v>180749.2</v>
      </c>
      <c r="W263" s="58">
        <f t="shared" si="76"/>
        <v>54224.76</v>
      </c>
      <c r="X263" s="42"/>
      <c r="Y263" s="42"/>
      <c r="Z263" s="42"/>
      <c r="AA263" s="42"/>
      <c r="AB263" s="45">
        <f t="shared" ref="AB263:AB267" si="78">C263</f>
        <v>3849957.96</v>
      </c>
      <c r="AC263" s="46"/>
      <c r="AD263" s="46">
        <v>2026</v>
      </c>
      <c r="AE263" s="46">
        <v>2027</v>
      </c>
      <c r="AF263" s="4"/>
      <c r="AG263" s="16"/>
    </row>
    <row r="264" spans="1:33" s="5" customFormat="1" ht="24" customHeight="1">
      <c r="A264" s="46">
        <f t="shared" ref="A264:A267" si="79">A263+1</f>
        <v>240</v>
      </c>
      <c r="B264" s="63" t="s">
        <v>383</v>
      </c>
      <c r="C264" s="48">
        <f t="shared" si="77"/>
        <v>3849957.96</v>
      </c>
      <c r="D264" s="41"/>
      <c r="E264" s="42"/>
      <c r="F264" s="42"/>
      <c r="G264" s="39"/>
      <c r="H264" s="43"/>
      <c r="I264" s="43"/>
      <c r="J264" s="42"/>
      <c r="K264" s="41"/>
      <c r="L264" s="39"/>
      <c r="M264" s="40"/>
      <c r="N264" s="100">
        <v>1</v>
      </c>
      <c r="O264" s="57">
        <v>3614984</v>
      </c>
      <c r="P264" s="41"/>
      <c r="Q264" s="60"/>
      <c r="R264" s="41"/>
      <c r="S264" s="41"/>
      <c r="T264" s="41"/>
      <c r="U264" s="41"/>
      <c r="V264" s="76">
        <v>180749.2</v>
      </c>
      <c r="W264" s="58">
        <f t="shared" si="76"/>
        <v>54224.76</v>
      </c>
      <c r="X264" s="42"/>
      <c r="Y264" s="42"/>
      <c r="Z264" s="42"/>
      <c r="AA264" s="42"/>
      <c r="AB264" s="45">
        <f t="shared" si="78"/>
        <v>3849957.96</v>
      </c>
      <c r="AC264" s="46"/>
      <c r="AD264" s="46">
        <v>2026</v>
      </c>
      <c r="AE264" s="46">
        <v>2027</v>
      </c>
      <c r="AF264" s="4"/>
      <c r="AG264" s="16"/>
    </row>
    <row r="265" spans="1:33" s="5" customFormat="1" ht="24" customHeight="1">
      <c r="A265" s="46">
        <f t="shared" si="79"/>
        <v>241</v>
      </c>
      <c r="B265" s="63" t="s">
        <v>384</v>
      </c>
      <c r="C265" s="48">
        <f t="shared" si="77"/>
        <v>7699915.9199999999</v>
      </c>
      <c r="D265" s="41"/>
      <c r="E265" s="41"/>
      <c r="F265" s="41"/>
      <c r="G265" s="39"/>
      <c r="H265" s="43"/>
      <c r="I265" s="43"/>
      <c r="J265" s="42"/>
      <c r="K265" s="41"/>
      <c r="L265" s="39"/>
      <c r="M265" s="40"/>
      <c r="N265" s="100">
        <v>2</v>
      </c>
      <c r="O265" s="51">
        <f>3614984*N265</f>
        <v>7229968</v>
      </c>
      <c r="P265" s="41"/>
      <c r="Q265" s="41"/>
      <c r="R265" s="42"/>
      <c r="S265" s="43"/>
      <c r="T265" s="43"/>
      <c r="U265" s="43"/>
      <c r="V265" s="76">
        <v>361498.4</v>
      </c>
      <c r="W265" s="58">
        <f t="shared" si="76"/>
        <v>108449.52</v>
      </c>
      <c r="X265" s="42"/>
      <c r="Y265" s="42"/>
      <c r="Z265" s="42"/>
      <c r="AA265" s="42"/>
      <c r="AB265" s="45">
        <f t="shared" si="78"/>
        <v>7699915.9199999999</v>
      </c>
      <c r="AC265" s="46"/>
      <c r="AD265" s="46">
        <v>2026</v>
      </c>
      <c r="AE265" s="46">
        <v>2027</v>
      </c>
      <c r="AF265" s="4"/>
      <c r="AG265" s="16"/>
    </row>
    <row r="266" spans="1:33" s="5" customFormat="1" ht="24" customHeight="1">
      <c r="A266" s="46">
        <f t="shared" si="79"/>
        <v>242</v>
      </c>
      <c r="B266" s="63" t="s">
        <v>777</v>
      </c>
      <c r="C266" s="48">
        <f t="shared" si="77"/>
        <v>20398865.629999999</v>
      </c>
      <c r="D266" s="41"/>
      <c r="E266" s="41"/>
      <c r="F266" s="41"/>
      <c r="G266" s="39"/>
      <c r="H266" s="43"/>
      <c r="I266" s="43"/>
      <c r="J266" s="42"/>
      <c r="K266" s="41"/>
      <c r="L266" s="39"/>
      <c r="M266" s="40"/>
      <c r="N266" s="100"/>
      <c r="O266" s="51"/>
      <c r="P266" s="41">
        <v>19153864.440000001</v>
      </c>
      <c r="Q266" s="41"/>
      <c r="R266" s="42"/>
      <c r="S266" s="43"/>
      <c r="T266" s="43"/>
      <c r="U266" s="43"/>
      <c r="V266" s="76">
        <v>957693.22</v>
      </c>
      <c r="W266" s="58">
        <f t="shared" si="76"/>
        <v>287307.96999999997</v>
      </c>
      <c r="X266" s="42"/>
      <c r="Y266" s="42"/>
      <c r="Z266" s="42"/>
      <c r="AA266" s="42"/>
      <c r="AB266" s="45">
        <f t="shared" si="78"/>
        <v>20398865.629999999</v>
      </c>
      <c r="AC266" s="46"/>
      <c r="AD266" s="46">
        <v>2026</v>
      </c>
      <c r="AE266" s="46">
        <v>2026</v>
      </c>
      <c r="AF266" s="4"/>
      <c r="AG266" s="16"/>
    </row>
    <row r="267" spans="1:33" s="5" customFormat="1" ht="24" customHeight="1">
      <c r="A267" s="46">
        <f t="shared" si="79"/>
        <v>243</v>
      </c>
      <c r="B267" s="63" t="s">
        <v>385</v>
      </c>
      <c r="C267" s="48">
        <f t="shared" si="77"/>
        <v>3849957.96</v>
      </c>
      <c r="D267" s="41"/>
      <c r="E267" s="42"/>
      <c r="F267" s="42"/>
      <c r="G267" s="39"/>
      <c r="H267" s="43"/>
      <c r="I267" s="43"/>
      <c r="J267" s="42"/>
      <c r="K267" s="41"/>
      <c r="L267" s="39"/>
      <c r="M267" s="40"/>
      <c r="N267" s="100">
        <v>1</v>
      </c>
      <c r="O267" s="57">
        <v>3614984</v>
      </c>
      <c r="P267" s="41"/>
      <c r="Q267" s="60"/>
      <c r="R267" s="41"/>
      <c r="S267" s="41"/>
      <c r="T267" s="41"/>
      <c r="U267" s="41"/>
      <c r="V267" s="76">
        <v>180749.2</v>
      </c>
      <c r="W267" s="58">
        <f t="shared" si="76"/>
        <v>54224.76</v>
      </c>
      <c r="X267" s="42"/>
      <c r="Y267" s="42"/>
      <c r="Z267" s="42"/>
      <c r="AA267" s="42"/>
      <c r="AB267" s="45">
        <f t="shared" si="78"/>
        <v>3849957.96</v>
      </c>
      <c r="AC267" s="46"/>
      <c r="AD267" s="46">
        <v>2026</v>
      </c>
      <c r="AE267" s="46">
        <v>2027</v>
      </c>
      <c r="AF267" s="4"/>
      <c r="AG267" s="16"/>
    </row>
    <row r="268" spans="1:33" s="26" customFormat="1" ht="24" customHeight="1">
      <c r="A268" s="175" t="s">
        <v>205</v>
      </c>
      <c r="B268" s="175"/>
      <c r="C268" s="61">
        <f>SUM(C261:C267)</f>
        <v>60527052.020000003</v>
      </c>
      <c r="D268" s="61">
        <f t="shared" ref="D268:AC268" si="80">SUM(D261:D267)</f>
        <v>0</v>
      </c>
      <c r="E268" s="61">
        <f t="shared" si="80"/>
        <v>0</v>
      </c>
      <c r="F268" s="61">
        <f t="shared" si="80"/>
        <v>0</v>
      </c>
      <c r="G268" s="61">
        <f t="shared" si="80"/>
        <v>0</v>
      </c>
      <c r="H268" s="61">
        <f t="shared" si="80"/>
        <v>0</v>
      </c>
      <c r="I268" s="61">
        <f t="shared" si="80"/>
        <v>0</v>
      </c>
      <c r="J268" s="61">
        <f t="shared" si="80"/>
        <v>0</v>
      </c>
      <c r="K268" s="61">
        <f t="shared" si="80"/>
        <v>0</v>
      </c>
      <c r="L268" s="61">
        <f t="shared" si="80"/>
        <v>0</v>
      </c>
      <c r="M268" s="61">
        <f t="shared" si="80"/>
        <v>0</v>
      </c>
      <c r="N268" s="221">
        <f t="shared" si="80"/>
        <v>7</v>
      </c>
      <c r="O268" s="61">
        <f t="shared" si="80"/>
        <v>25304888</v>
      </c>
      <c r="P268" s="61">
        <f t="shared" si="80"/>
        <v>31528024.699999999</v>
      </c>
      <c r="Q268" s="61">
        <f t="shared" si="80"/>
        <v>0</v>
      </c>
      <c r="R268" s="61">
        <f t="shared" si="80"/>
        <v>0</v>
      </c>
      <c r="S268" s="61">
        <f t="shared" si="80"/>
        <v>0</v>
      </c>
      <c r="T268" s="61">
        <f t="shared" si="80"/>
        <v>0</v>
      </c>
      <c r="U268" s="61">
        <f t="shared" si="80"/>
        <v>0</v>
      </c>
      <c r="V268" s="61">
        <f t="shared" si="80"/>
        <v>2841645.63</v>
      </c>
      <c r="W268" s="61">
        <f t="shared" si="80"/>
        <v>852493.69</v>
      </c>
      <c r="X268" s="61">
        <f t="shared" si="80"/>
        <v>0</v>
      </c>
      <c r="Y268" s="61">
        <f t="shared" si="80"/>
        <v>0</v>
      </c>
      <c r="Z268" s="61">
        <f t="shared" si="80"/>
        <v>0</v>
      </c>
      <c r="AA268" s="61">
        <f t="shared" si="80"/>
        <v>0</v>
      </c>
      <c r="AB268" s="61">
        <f t="shared" si="80"/>
        <v>60527052.020000003</v>
      </c>
      <c r="AC268" s="61">
        <f t="shared" si="80"/>
        <v>0</v>
      </c>
      <c r="AD268" s="170" t="s">
        <v>29</v>
      </c>
      <c r="AE268" s="170" t="s">
        <v>29</v>
      </c>
      <c r="AF268" s="24"/>
      <c r="AG268" s="25"/>
    </row>
    <row r="269" spans="1:33" ht="24" customHeight="1">
      <c r="A269" s="179" t="s">
        <v>103</v>
      </c>
      <c r="B269" s="179"/>
      <c r="C269" s="179"/>
      <c r="D269" s="179"/>
      <c r="E269" s="179"/>
      <c r="F269" s="179"/>
      <c r="G269" s="179"/>
      <c r="H269" s="179"/>
      <c r="I269" s="179"/>
      <c r="J269" s="179"/>
      <c r="K269" s="179"/>
      <c r="L269" s="179"/>
      <c r="M269" s="179"/>
      <c r="N269" s="179"/>
      <c r="O269" s="179"/>
      <c r="P269" s="179"/>
      <c r="Q269" s="179"/>
      <c r="R269" s="179"/>
      <c r="S269" s="179"/>
      <c r="T269" s="179"/>
      <c r="U269" s="179"/>
      <c r="V269" s="179"/>
      <c r="W269" s="179"/>
      <c r="X269" s="179"/>
      <c r="Y269" s="179"/>
      <c r="Z269" s="179"/>
      <c r="AA269" s="179"/>
      <c r="AB269" s="179"/>
      <c r="AC269" s="179"/>
      <c r="AD269" s="179"/>
      <c r="AE269" s="179"/>
      <c r="AF269" s="93"/>
      <c r="AG269" s="94"/>
    </row>
    <row r="270" spans="1:33" s="5" customFormat="1" ht="24" customHeight="1">
      <c r="A270" s="46">
        <f>A267+1</f>
        <v>244</v>
      </c>
      <c r="B270" s="149" t="s">
        <v>386</v>
      </c>
      <c r="C270" s="48">
        <f>D270+F270+G270+H270+I270+K270+L270+M270+O270+P270+Q270+R270+S270+W270+V270+X270</f>
        <v>21490454.91</v>
      </c>
      <c r="D270" s="41">
        <v>2272036.66</v>
      </c>
      <c r="E270" s="41"/>
      <c r="F270" s="41"/>
      <c r="G270" s="39">
        <v>1770915.52</v>
      </c>
      <c r="H270" s="43">
        <v>4052455.04</v>
      </c>
      <c r="I270" s="43">
        <v>9312083.6799999997</v>
      </c>
      <c r="J270" s="73">
        <v>1</v>
      </c>
      <c r="K270" s="95">
        <v>2771340</v>
      </c>
      <c r="L270" s="39"/>
      <c r="M270" s="40"/>
      <c r="N270" s="40"/>
      <c r="O270" s="40"/>
      <c r="P270" s="44"/>
      <c r="Q270" s="41"/>
      <c r="R270" s="42"/>
      <c r="S270" s="43"/>
      <c r="T270" s="43"/>
      <c r="U270" s="43"/>
      <c r="V270" s="76">
        <v>1008941.55</v>
      </c>
      <c r="W270" s="58">
        <f t="shared" ref="W270:W277" si="81">ROUND((D270+F270+G270+H270+I270+K270+L270+M270+O270+P270+Q270+R270+S270)*1.5%,2)</f>
        <v>302682.46000000002</v>
      </c>
      <c r="X270" s="42"/>
      <c r="Y270" s="42"/>
      <c r="Z270" s="42"/>
      <c r="AA270" s="42"/>
      <c r="AB270" s="41">
        <f t="shared" ref="AB270:AB277" si="82">C270</f>
        <v>21490454.91</v>
      </c>
      <c r="AC270" s="46"/>
      <c r="AD270" s="46">
        <v>2026</v>
      </c>
      <c r="AE270" s="46">
        <v>2026</v>
      </c>
      <c r="AF270" s="4"/>
      <c r="AG270" s="16"/>
    </row>
    <row r="271" spans="1:33" s="5" customFormat="1" ht="24" customHeight="1">
      <c r="A271" s="46">
        <f>A270+1</f>
        <v>245</v>
      </c>
      <c r="B271" s="149" t="s">
        <v>387</v>
      </c>
      <c r="C271" s="48">
        <f t="shared" ref="C271:C277" si="83">D271+F271+G271+H271+I271+K271+L271+M271+O271+P271+Q271+R271+S271+W271+V271+X271</f>
        <v>24323998.350000001</v>
      </c>
      <c r="D271" s="41">
        <v>2100025.98</v>
      </c>
      <c r="E271" s="42"/>
      <c r="F271" s="42"/>
      <c r="G271" s="39">
        <v>1636843.57</v>
      </c>
      <c r="H271" s="45">
        <v>3745652.98</v>
      </c>
      <c r="I271" s="43">
        <v>8607087.2200000007</v>
      </c>
      <c r="J271" s="73">
        <v>1</v>
      </c>
      <c r="K271" s="95">
        <v>2771340</v>
      </c>
      <c r="L271" s="39">
        <v>3978485.32</v>
      </c>
      <c r="M271" s="40"/>
      <c r="N271" s="40"/>
      <c r="O271" s="40"/>
      <c r="P271" s="44"/>
      <c r="Q271" s="60"/>
      <c r="R271" s="42"/>
      <c r="S271" s="42"/>
      <c r="T271" s="42"/>
      <c r="U271" s="42"/>
      <c r="V271" s="76">
        <v>1141971.75</v>
      </c>
      <c r="W271" s="58">
        <f t="shared" si="81"/>
        <v>342591.53</v>
      </c>
      <c r="X271" s="42"/>
      <c r="Y271" s="42"/>
      <c r="Z271" s="42"/>
      <c r="AA271" s="42"/>
      <c r="AB271" s="41">
        <f t="shared" si="82"/>
        <v>24323998.350000001</v>
      </c>
      <c r="AC271" s="46"/>
      <c r="AD271" s="46">
        <v>2026</v>
      </c>
      <c r="AE271" s="46">
        <v>2026</v>
      </c>
      <c r="AF271" s="4"/>
      <c r="AG271" s="16"/>
    </row>
    <row r="272" spans="1:33" s="5" customFormat="1" ht="24" customHeight="1">
      <c r="A272" s="46">
        <f t="shared" ref="A272:A277" si="84">A271+1</f>
        <v>246</v>
      </c>
      <c r="B272" s="149" t="s">
        <v>81</v>
      </c>
      <c r="C272" s="48">
        <f t="shared" si="83"/>
        <v>3701323.93</v>
      </c>
      <c r="D272" s="41"/>
      <c r="E272" s="42"/>
      <c r="F272" s="42"/>
      <c r="G272" s="39"/>
      <c r="H272" s="43">
        <v>3475421.53</v>
      </c>
      <c r="I272" s="43"/>
      <c r="J272" s="73"/>
      <c r="K272" s="95"/>
      <c r="L272" s="39"/>
      <c r="M272" s="40"/>
      <c r="N272" s="40"/>
      <c r="O272" s="40"/>
      <c r="P272" s="44"/>
      <c r="Q272" s="60"/>
      <c r="R272" s="41"/>
      <c r="S272" s="41"/>
      <c r="T272" s="41"/>
      <c r="U272" s="41"/>
      <c r="V272" s="76">
        <v>173771.08</v>
      </c>
      <c r="W272" s="58">
        <f t="shared" si="81"/>
        <v>52131.32</v>
      </c>
      <c r="X272" s="42"/>
      <c r="Y272" s="42"/>
      <c r="Z272" s="42"/>
      <c r="AA272" s="42"/>
      <c r="AB272" s="41">
        <f t="shared" si="82"/>
        <v>3701323.93</v>
      </c>
      <c r="AC272" s="46"/>
      <c r="AD272" s="46">
        <v>2026</v>
      </c>
      <c r="AE272" s="46">
        <v>2026</v>
      </c>
      <c r="AF272" s="4"/>
      <c r="AG272" s="16"/>
    </row>
    <row r="273" spans="1:33" s="5" customFormat="1" ht="24" customHeight="1">
      <c r="A273" s="46">
        <f t="shared" si="84"/>
        <v>247</v>
      </c>
      <c r="B273" s="149" t="s">
        <v>136</v>
      </c>
      <c r="C273" s="48">
        <f t="shared" si="83"/>
        <v>32394545.640000001</v>
      </c>
      <c r="D273" s="41">
        <v>2559998.73</v>
      </c>
      <c r="E273" s="42"/>
      <c r="F273" s="42"/>
      <c r="G273" s="39">
        <v>3427192.34</v>
      </c>
      <c r="H273" s="39">
        <v>3135851</v>
      </c>
      <c r="I273" s="39">
        <v>12969187.52</v>
      </c>
      <c r="J273" s="73">
        <v>1</v>
      </c>
      <c r="K273" s="95">
        <v>2771340</v>
      </c>
      <c r="L273" s="39">
        <v>5553844.1500000004</v>
      </c>
      <c r="M273" s="40"/>
      <c r="N273" s="40"/>
      <c r="O273" s="40"/>
      <c r="P273" s="41"/>
      <c r="Q273" s="41"/>
      <c r="R273" s="41"/>
      <c r="S273" s="41"/>
      <c r="T273" s="41"/>
      <c r="U273" s="41"/>
      <c r="V273" s="76">
        <v>1520870.69</v>
      </c>
      <c r="W273" s="58">
        <f t="shared" si="81"/>
        <v>456261.21</v>
      </c>
      <c r="X273" s="42"/>
      <c r="Y273" s="42"/>
      <c r="Z273" s="42"/>
      <c r="AA273" s="42"/>
      <c r="AB273" s="41">
        <f t="shared" si="82"/>
        <v>32394545.640000001</v>
      </c>
      <c r="AC273" s="46"/>
      <c r="AD273" s="46">
        <v>2026</v>
      </c>
      <c r="AE273" s="46">
        <v>2026</v>
      </c>
      <c r="AF273" s="4"/>
      <c r="AG273" s="16"/>
    </row>
    <row r="274" spans="1:33" s="5" customFormat="1" ht="24" customHeight="1">
      <c r="A274" s="46">
        <f t="shared" si="84"/>
        <v>248</v>
      </c>
      <c r="B274" s="149" t="s">
        <v>388</v>
      </c>
      <c r="C274" s="48">
        <f t="shared" si="83"/>
        <v>12803273.060000001</v>
      </c>
      <c r="D274" s="41"/>
      <c r="E274" s="42"/>
      <c r="F274" s="42"/>
      <c r="G274" s="39"/>
      <c r="H274" s="43"/>
      <c r="I274" s="43"/>
      <c r="J274" s="42"/>
      <c r="K274" s="41"/>
      <c r="L274" s="39"/>
      <c r="M274" s="40"/>
      <c r="N274" s="40"/>
      <c r="O274" s="40"/>
      <c r="P274" s="39">
        <v>12021852.640000001</v>
      </c>
      <c r="Q274" s="39"/>
      <c r="R274" s="41"/>
      <c r="S274" s="41"/>
      <c r="T274" s="41"/>
      <c r="U274" s="41"/>
      <c r="V274" s="76">
        <v>601092.63</v>
      </c>
      <c r="W274" s="58">
        <f t="shared" si="81"/>
        <v>180327.79</v>
      </c>
      <c r="X274" s="42"/>
      <c r="Y274" s="42"/>
      <c r="Z274" s="42"/>
      <c r="AA274" s="42"/>
      <c r="AB274" s="41">
        <f t="shared" si="82"/>
        <v>12803273.060000001</v>
      </c>
      <c r="AC274" s="46"/>
      <c r="AD274" s="46">
        <v>2026</v>
      </c>
      <c r="AE274" s="46">
        <v>2026</v>
      </c>
      <c r="AF274" s="4"/>
      <c r="AG274" s="16"/>
    </row>
    <row r="275" spans="1:33" s="5" customFormat="1" ht="24" customHeight="1">
      <c r="A275" s="46">
        <f t="shared" si="84"/>
        <v>249</v>
      </c>
      <c r="B275" s="153" t="s">
        <v>389</v>
      </c>
      <c r="C275" s="48">
        <f t="shared" si="83"/>
        <v>19217891.109999999</v>
      </c>
      <c r="D275" s="41"/>
      <c r="E275" s="42"/>
      <c r="F275" s="42"/>
      <c r="G275" s="39"/>
      <c r="H275" s="43"/>
      <c r="I275" s="43"/>
      <c r="J275" s="42"/>
      <c r="K275" s="41"/>
      <c r="L275" s="39"/>
      <c r="M275" s="40"/>
      <c r="N275" s="62"/>
      <c r="O275" s="39"/>
      <c r="P275" s="39">
        <v>18044968.18</v>
      </c>
      <c r="Q275" s="39"/>
      <c r="R275" s="41"/>
      <c r="S275" s="41"/>
      <c r="T275" s="41"/>
      <c r="U275" s="41"/>
      <c r="V275" s="76">
        <v>902248.41</v>
      </c>
      <c r="W275" s="58">
        <f t="shared" si="81"/>
        <v>270674.52</v>
      </c>
      <c r="X275" s="42"/>
      <c r="Y275" s="42"/>
      <c r="Z275" s="42"/>
      <c r="AA275" s="42"/>
      <c r="AB275" s="41">
        <f t="shared" si="82"/>
        <v>19217891.109999999</v>
      </c>
      <c r="AC275" s="46"/>
      <c r="AD275" s="46">
        <v>2026</v>
      </c>
      <c r="AE275" s="46">
        <v>2026</v>
      </c>
      <c r="AF275" s="4"/>
      <c r="AG275" s="16"/>
    </row>
    <row r="276" spans="1:33" s="5" customFormat="1" ht="24" customHeight="1">
      <c r="A276" s="46">
        <f t="shared" si="84"/>
        <v>250</v>
      </c>
      <c r="B276" s="153" t="s">
        <v>390</v>
      </c>
      <c r="C276" s="48">
        <f t="shared" si="83"/>
        <v>23417677.120000001</v>
      </c>
      <c r="D276" s="41">
        <v>1249996.08</v>
      </c>
      <c r="E276" s="42"/>
      <c r="F276" s="42"/>
      <c r="G276" s="39">
        <v>1673429.34</v>
      </c>
      <c r="H276" s="43">
        <v>1531173.2</v>
      </c>
      <c r="I276" s="43">
        <v>12050659.800000001</v>
      </c>
      <c r="J276" s="73">
        <v>1</v>
      </c>
      <c r="K276" s="95">
        <v>2771340</v>
      </c>
      <c r="L276" s="39">
        <v>2711830.8</v>
      </c>
      <c r="M276" s="40"/>
      <c r="N276" s="40"/>
      <c r="O276" s="40"/>
      <c r="P276" s="39"/>
      <c r="Q276" s="39"/>
      <c r="R276" s="41"/>
      <c r="S276" s="41"/>
      <c r="T276" s="41"/>
      <c r="U276" s="41"/>
      <c r="V276" s="76">
        <v>1099421.46</v>
      </c>
      <c r="W276" s="58">
        <f t="shared" si="81"/>
        <v>329826.44</v>
      </c>
      <c r="X276" s="42"/>
      <c r="Y276" s="42"/>
      <c r="Z276" s="42"/>
      <c r="AA276" s="42"/>
      <c r="AB276" s="41">
        <f t="shared" si="82"/>
        <v>23417677.120000001</v>
      </c>
      <c r="AC276" s="46"/>
      <c r="AD276" s="46">
        <v>2026</v>
      </c>
      <c r="AE276" s="46">
        <v>2026</v>
      </c>
      <c r="AF276" s="4"/>
      <c r="AG276" s="16"/>
    </row>
    <row r="277" spans="1:33" s="5" customFormat="1" ht="24" customHeight="1">
      <c r="A277" s="46">
        <f t="shared" si="84"/>
        <v>251</v>
      </c>
      <c r="B277" s="153" t="s">
        <v>391</v>
      </c>
      <c r="C277" s="48">
        <f t="shared" si="83"/>
        <v>2951477.1</v>
      </c>
      <c r="D277" s="41"/>
      <c r="E277" s="42"/>
      <c r="F277" s="42"/>
      <c r="G277" s="39"/>
      <c r="H277" s="43"/>
      <c r="I277" s="43"/>
      <c r="J277" s="73">
        <v>1</v>
      </c>
      <c r="K277" s="95">
        <v>2771340</v>
      </c>
      <c r="L277" s="39"/>
      <c r="M277" s="40"/>
      <c r="N277" s="40"/>
      <c r="O277" s="40"/>
      <c r="P277" s="48"/>
      <c r="Q277" s="39"/>
      <c r="R277" s="41"/>
      <c r="S277" s="41"/>
      <c r="T277" s="41"/>
      <c r="U277" s="41"/>
      <c r="V277" s="50">
        <v>138567</v>
      </c>
      <c r="W277" s="58">
        <f t="shared" si="81"/>
        <v>41570.1</v>
      </c>
      <c r="X277" s="42"/>
      <c r="Y277" s="42"/>
      <c r="Z277" s="45"/>
      <c r="AA277" s="42"/>
      <c r="AB277" s="41">
        <f t="shared" si="82"/>
        <v>2951477.1</v>
      </c>
      <c r="AC277" s="46"/>
      <c r="AD277" s="46">
        <v>2026</v>
      </c>
      <c r="AE277" s="46">
        <v>2026</v>
      </c>
      <c r="AF277" s="4"/>
      <c r="AG277" s="16"/>
    </row>
    <row r="278" spans="1:33" s="26" customFormat="1" ht="24" customHeight="1">
      <c r="A278" s="175" t="s">
        <v>205</v>
      </c>
      <c r="B278" s="175"/>
      <c r="C278" s="61">
        <f t="shared" ref="C278:AB278" si="85">SUM(C270:C277)</f>
        <v>140300641.22</v>
      </c>
      <c r="D278" s="61">
        <f t="shared" si="85"/>
        <v>8182057.4500000002</v>
      </c>
      <c r="E278" s="61">
        <f t="shared" si="85"/>
        <v>0</v>
      </c>
      <c r="F278" s="61">
        <f t="shared" si="85"/>
        <v>0</v>
      </c>
      <c r="G278" s="61">
        <f t="shared" si="85"/>
        <v>8508380.7699999996</v>
      </c>
      <c r="H278" s="61">
        <f t="shared" si="85"/>
        <v>15940553.75</v>
      </c>
      <c r="I278" s="61">
        <f t="shared" si="85"/>
        <v>42939018.219999999</v>
      </c>
      <c r="J278" s="87">
        <f t="shared" si="85"/>
        <v>5</v>
      </c>
      <c r="K278" s="61">
        <f t="shared" si="85"/>
        <v>13856700</v>
      </c>
      <c r="L278" s="61">
        <f t="shared" si="85"/>
        <v>12244160.27</v>
      </c>
      <c r="M278" s="61">
        <f t="shared" si="85"/>
        <v>0</v>
      </c>
      <c r="N278" s="61">
        <f t="shared" si="85"/>
        <v>0</v>
      </c>
      <c r="O278" s="61">
        <f t="shared" si="85"/>
        <v>0</v>
      </c>
      <c r="P278" s="61">
        <f t="shared" si="85"/>
        <v>30066820.82</v>
      </c>
      <c r="Q278" s="61">
        <f t="shared" si="85"/>
        <v>0</v>
      </c>
      <c r="R278" s="61">
        <f t="shared" si="85"/>
        <v>0</v>
      </c>
      <c r="S278" s="61">
        <f t="shared" si="85"/>
        <v>0</v>
      </c>
      <c r="T278" s="61">
        <f t="shared" si="85"/>
        <v>0</v>
      </c>
      <c r="U278" s="61">
        <f t="shared" si="85"/>
        <v>0</v>
      </c>
      <c r="V278" s="61">
        <f t="shared" si="85"/>
        <v>6586884.5700000003</v>
      </c>
      <c r="W278" s="61">
        <f t="shared" si="85"/>
        <v>1976065.37</v>
      </c>
      <c r="X278" s="61">
        <f t="shared" si="85"/>
        <v>0</v>
      </c>
      <c r="Y278" s="61">
        <f t="shared" si="85"/>
        <v>0</v>
      </c>
      <c r="Z278" s="61">
        <f t="shared" si="85"/>
        <v>0</v>
      </c>
      <c r="AA278" s="61">
        <f t="shared" si="85"/>
        <v>0</v>
      </c>
      <c r="AB278" s="61">
        <f t="shared" si="85"/>
        <v>140300641.22</v>
      </c>
      <c r="AC278" s="170"/>
      <c r="AD278" s="170" t="s">
        <v>29</v>
      </c>
      <c r="AE278" s="170" t="s">
        <v>29</v>
      </c>
      <c r="AF278" s="24"/>
      <c r="AG278" s="25"/>
    </row>
    <row r="279" spans="1:33" ht="24" customHeight="1">
      <c r="A279" s="179" t="s">
        <v>104</v>
      </c>
      <c r="B279" s="179"/>
      <c r="C279" s="179"/>
      <c r="D279" s="179"/>
      <c r="E279" s="179"/>
      <c r="F279" s="179"/>
      <c r="G279" s="179"/>
      <c r="H279" s="179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  <c r="X279" s="179"/>
      <c r="Y279" s="179"/>
      <c r="Z279" s="179"/>
      <c r="AA279" s="179"/>
      <c r="AB279" s="179"/>
      <c r="AC279" s="179"/>
      <c r="AD279" s="179"/>
      <c r="AE279" s="179"/>
      <c r="AF279" s="93"/>
      <c r="AG279" s="94"/>
    </row>
    <row r="280" spans="1:33" ht="24.75" customHeight="1">
      <c r="A280" s="170">
        <f>A277+1</f>
        <v>252</v>
      </c>
      <c r="B280" s="79" t="s">
        <v>778</v>
      </c>
      <c r="C280" s="41">
        <f t="shared" ref="C280:C282" si="86">D280+F280+G280+H280+I280+K280+L280+M280+O280+P280+Q280+R280+S280+W280+V280+X280</f>
        <v>1677001.14</v>
      </c>
      <c r="D280" s="170"/>
      <c r="E280" s="222">
        <v>1</v>
      </c>
      <c r="F280" s="74">
        <v>1612809</v>
      </c>
      <c r="G280" s="172"/>
      <c r="H280" s="170"/>
      <c r="I280" s="170"/>
      <c r="J280" s="170"/>
      <c r="K280" s="170"/>
      <c r="L280" s="172"/>
      <c r="M280" s="172"/>
      <c r="N280" s="172"/>
      <c r="O280" s="172"/>
      <c r="P280" s="170"/>
      <c r="Q280" s="170"/>
      <c r="R280" s="170"/>
      <c r="S280" s="170"/>
      <c r="T280" s="170"/>
      <c r="U280" s="170"/>
      <c r="V280" s="75">
        <v>40000</v>
      </c>
      <c r="W280" s="74">
        <v>24192.14</v>
      </c>
      <c r="X280" s="170"/>
      <c r="Y280" s="169"/>
      <c r="Z280" s="169"/>
      <c r="AA280" s="169"/>
      <c r="AB280" s="45">
        <f t="shared" ref="AB280:AB281" si="87">C280</f>
        <v>1677001.14</v>
      </c>
      <c r="AC280" s="169"/>
      <c r="AD280" s="46">
        <v>2026</v>
      </c>
      <c r="AE280" s="46">
        <v>2027</v>
      </c>
      <c r="AF280" s="217"/>
      <c r="AG280" s="218"/>
    </row>
    <row r="281" spans="1:33" ht="24.75" customHeight="1">
      <c r="A281" s="46">
        <f>A280+1</f>
        <v>253</v>
      </c>
      <c r="B281" s="79" t="s">
        <v>779</v>
      </c>
      <c r="C281" s="41">
        <f t="shared" si="86"/>
        <v>1677001.14</v>
      </c>
      <c r="D281" s="170"/>
      <c r="E281" s="222">
        <v>1</v>
      </c>
      <c r="F281" s="74">
        <v>1612809</v>
      </c>
      <c r="G281" s="172"/>
      <c r="H281" s="170"/>
      <c r="I281" s="170"/>
      <c r="J281" s="170"/>
      <c r="K281" s="170"/>
      <c r="L281" s="172"/>
      <c r="M281" s="172"/>
      <c r="N281" s="172"/>
      <c r="O281" s="172"/>
      <c r="P281" s="170"/>
      <c r="Q281" s="170"/>
      <c r="R281" s="170"/>
      <c r="S281" s="170"/>
      <c r="T281" s="170"/>
      <c r="U281" s="170"/>
      <c r="V281" s="75">
        <v>40000</v>
      </c>
      <c r="W281" s="74">
        <v>24192.14</v>
      </c>
      <c r="X281" s="170"/>
      <c r="Y281" s="169"/>
      <c r="Z281" s="169"/>
      <c r="AA281" s="169"/>
      <c r="AB281" s="45">
        <f t="shared" si="87"/>
        <v>1677001.14</v>
      </c>
      <c r="AC281" s="170"/>
      <c r="AD281" s="46">
        <v>2026</v>
      </c>
      <c r="AE281" s="46">
        <v>2027</v>
      </c>
      <c r="AF281" s="217"/>
      <c r="AG281" s="218"/>
    </row>
    <row r="282" spans="1:33" ht="24.75" customHeight="1">
      <c r="A282" s="46">
        <f t="shared" ref="A282:A300" si="88">A281+1</f>
        <v>254</v>
      </c>
      <c r="B282" s="79" t="s">
        <v>780</v>
      </c>
      <c r="C282" s="41">
        <f t="shared" si="86"/>
        <v>11737105.59</v>
      </c>
      <c r="D282" s="170"/>
      <c r="E282" s="170"/>
      <c r="F282" s="170"/>
      <c r="G282" s="172"/>
      <c r="H282" s="170"/>
      <c r="I282" s="170"/>
      <c r="J282" s="170"/>
      <c r="K282" s="170"/>
      <c r="L282" s="172"/>
      <c r="M282" s="172"/>
      <c r="N282" s="172"/>
      <c r="O282" s="172"/>
      <c r="P282" s="225">
        <v>11466113.880000001</v>
      </c>
      <c r="Q282" s="170"/>
      <c r="R282" s="170"/>
      <c r="S282" s="170"/>
      <c r="T282" s="170"/>
      <c r="U282" s="170"/>
      <c r="V282" s="75">
        <v>99000</v>
      </c>
      <c r="W282" s="74">
        <v>171991.71</v>
      </c>
      <c r="X282" s="170"/>
      <c r="Y282" s="169"/>
      <c r="Z282" s="169"/>
      <c r="AA282" s="169"/>
      <c r="AB282" s="45">
        <f>C282</f>
        <v>11737105.59</v>
      </c>
      <c r="AC282" s="170"/>
      <c r="AD282" s="46">
        <v>2026</v>
      </c>
      <c r="AE282" s="46">
        <v>2027</v>
      </c>
      <c r="AF282" s="217"/>
      <c r="AG282" s="218"/>
    </row>
    <row r="283" spans="1:33" s="5" customFormat="1" ht="24.75" customHeight="1">
      <c r="A283" s="46">
        <f t="shared" si="88"/>
        <v>255</v>
      </c>
      <c r="B283" s="149" t="s">
        <v>163</v>
      </c>
      <c r="C283" s="41">
        <f t="shared" ref="C283:C300" si="89">D283+F283+G283+H283+I283+K283+L283+M283+O283+P283+Q283+R283+S283+W283+V283+X283</f>
        <v>7699915.9199999999</v>
      </c>
      <c r="D283" s="41"/>
      <c r="E283" s="41"/>
      <c r="F283" s="41"/>
      <c r="G283" s="39"/>
      <c r="H283" s="43"/>
      <c r="I283" s="43"/>
      <c r="J283" s="42"/>
      <c r="K283" s="41"/>
      <c r="L283" s="39"/>
      <c r="M283" s="40"/>
      <c r="N283" s="100">
        <v>2</v>
      </c>
      <c r="O283" s="57">
        <f>3614984*N283</f>
        <v>7229968</v>
      </c>
      <c r="P283" s="76"/>
      <c r="Q283" s="41"/>
      <c r="R283" s="42"/>
      <c r="S283" s="43"/>
      <c r="T283" s="43"/>
      <c r="U283" s="43"/>
      <c r="V283" s="76">
        <v>361498.4</v>
      </c>
      <c r="W283" s="58">
        <f t="shared" ref="W283:W284" si="90">ROUND((D283+F283+G283+H283+I283+K283+L283+M283+O283+P283+Q283+R283+S283)*1.5%,2)</f>
        <v>108449.52</v>
      </c>
      <c r="X283" s="42"/>
      <c r="Y283" s="42"/>
      <c r="Z283" s="42"/>
      <c r="AA283" s="42"/>
      <c r="AB283" s="45">
        <f>C283</f>
        <v>7699915.9199999999</v>
      </c>
      <c r="AC283" s="42"/>
      <c r="AD283" s="46">
        <v>2026</v>
      </c>
      <c r="AE283" s="46">
        <v>2027</v>
      </c>
      <c r="AF283" s="4"/>
      <c r="AG283" s="16"/>
    </row>
    <row r="284" spans="1:33" s="5" customFormat="1" ht="24.75" customHeight="1">
      <c r="A284" s="46">
        <f t="shared" si="88"/>
        <v>256</v>
      </c>
      <c r="B284" s="149" t="s">
        <v>164</v>
      </c>
      <c r="C284" s="41">
        <f t="shared" si="89"/>
        <v>7699915.9199999999</v>
      </c>
      <c r="D284" s="41"/>
      <c r="E284" s="41"/>
      <c r="F284" s="41"/>
      <c r="G284" s="39"/>
      <c r="H284" s="43"/>
      <c r="I284" s="43"/>
      <c r="J284" s="42"/>
      <c r="K284" s="41"/>
      <c r="L284" s="39"/>
      <c r="M284" s="40"/>
      <c r="N284" s="100">
        <v>2</v>
      </c>
      <c r="O284" s="57">
        <f>3614984*N284</f>
        <v>7229968</v>
      </c>
      <c r="P284" s="76"/>
      <c r="Q284" s="41"/>
      <c r="R284" s="42"/>
      <c r="S284" s="43"/>
      <c r="T284" s="43"/>
      <c r="U284" s="43"/>
      <c r="V284" s="76">
        <v>361498.4</v>
      </c>
      <c r="W284" s="58">
        <f t="shared" si="90"/>
        <v>108449.52</v>
      </c>
      <c r="X284" s="42"/>
      <c r="Y284" s="42"/>
      <c r="Z284" s="42"/>
      <c r="AA284" s="42"/>
      <c r="AB284" s="45">
        <f t="shared" ref="AB284:AB300" si="91">C284</f>
        <v>7699915.9199999999</v>
      </c>
      <c r="AC284" s="42"/>
      <c r="AD284" s="46">
        <v>2026</v>
      </c>
      <c r="AE284" s="46">
        <v>2027</v>
      </c>
      <c r="AF284" s="4"/>
      <c r="AG284" s="16"/>
    </row>
    <row r="285" spans="1:33" s="229" customFormat="1" ht="24.75" customHeight="1">
      <c r="A285" s="46">
        <f t="shared" si="88"/>
        <v>257</v>
      </c>
      <c r="B285" s="79" t="s">
        <v>781</v>
      </c>
      <c r="C285" s="41">
        <f t="shared" si="89"/>
        <v>20499653.969999999</v>
      </c>
      <c r="D285" s="223"/>
      <c r="E285" s="223"/>
      <c r="F285" s="74"/>
      <c r="G285" s="224"/>
      <c r="H285" s="225"/>
      <c r="I285" s="225"/>
      <c r="J285" s="75"/>
      <c r="K285" s="223"/>
      <c r="L285" s="74"/>
      <c r="M285" s="226"/>
      <c r="N285" s="226"/>
      <c r="O285" s="74"/>
      <c r="P285" s="227"/>
      <c r="Q285" s="223"/>
      <c r="R285" s="74">
        <v>20099166.48</v>
      </c>
      <c r="S285" s="225"/>
      <c r="T285" s="225"/>
      <c r="U285" s="225"/>
      <c r="V285" s="74">
        <v>99000</v>
      </c>
      <c r="W285" s="74">
        <v>301487.49</v>
      </c>
      <c r="X285" s="75"/>
      <c r="Y285" s="228"/>
      <c r="Z285" s="228"/>
      <c r="AA285" s="145"/>
      <c r="AB285" s="45">
        <f t="shared" si="91"/>
        <v>20499653.969999999</v>
      </c>
      <c r="AC285" s="115"/>
      <c r="AD285" s="46">
        <v>2026</v>
      </c>
      <c r="AE285" s="46">
        <v>2027</v>
      </c>
    </row>
    <row r="286" spans="1:33" ht="24.75" customHeight="1">
      <c r="A286" s="46">
        <f t="shared" si="88"/>
        <v>258</v>
      </c>
      <c r="B286" s="149" t="s">
        <v>570</v>
      </c>
      <c r="C286" s="41">
        <f t="shared" si="89"/>
        <v>27411491.670000002</v>
      </c>
      <c r="D286" s="50"/>
      <c r="E286" s="85"/>
      <c r="F286" s="50"/>
      <c r="G286" s="49"/>
      <c r="H286" s="50"/>
      <c r="I286" s="50"/>
      <c r="J286" s="73"/>
      <c r="K286" s="95"/>
      <c r="L286" s="49"/>
      <c r="M286" s="49"/>
      <c r="N286" s="49"/>
      <c r="O286" s="49"/>
      <c r="P286" s="244">
        <v>11464128.91</v>
      </c>
      <c r="Q286" s="50"/>
      <c r="R286" s="50">
        <v>15347192.939999999</v>
      </c>
      <c r="S286" s="50"/>
      <c r="T286" s="170"/>
      <c r="U286" s="170"/>
      <c r="V286" s="74">
        <v>198000</v>
      </c>
      <c r="W286" s="74">
        <v>402169.82</v>
      </c>
      <c r="X286" s="170"/>
      <c r="Y286" s="169"/>
      <c r="Z286" s="169"/>
      <c r="AA286" s="169"/>
      <c r="AB286" s="45">
        <f t="shared" si="91"/>
        <v>27411491.670000002</v>
      </c>
      <c r="AC286" s="170"/>
      <c r="AD286" s="46">
        <v>2026</v>
      </c>
      <c r="AE286" s="46">
        <v>2027</v>
      </c>
      <c r="AF286" s="217"/>
      <c r="AG286" s="218"/>
    </row>
    <row r="287" spans="1:33" s="229" customFormat="1" ht="24.75" customHeight="1">
      <c r="A287" s="46">
        <f t="shared" si="88"/>
        <v>259</v>
      </c>
      <c r="B287" s="79" t="s">
        <v>782</v>
      </c>
      <c r="C287" s="41">
        <f t="shared" si="89"/>
        <v>16887813.68</v>
      </c>
      <c r="D287" s="223"/>
      <c r="E287" s="223"/>
      <c r="F287" s="230"/>
      <c r="G287" s="224"/>
      <c r="H287" s="225"/>
      <c r="I287" s="225"/>
      <c r="J287" s="75"/>
      <c r="K287" s="223"/>
      <c r="L287" s="230"/>
      <c r="M287" s="226"/>
      <c r="N287" s="226"/>
      <c r="O287" s="74"/>
      <c r="P287" s="225">
        <v>16540703.140000001</v>
      </c>
      <c r="Q287" s="223"/>
      <c r="R287" s="74"/>
      <c r="S287" s="225"/>
      <c r="T287" s="225"/>
      <c r="U287" s="225"/>
      <c r="V287" s="75">
        <v>99000</v>
      </c>
      <c r="W287" s="74">
        <v>248110.54</v>
      </c>
      <c r="X287" s="75"/>
      <c r="Y287" s="145"/>
      <c r="Z287" s="145"/>
      <c r="AA287" s="145"/>
      <c r="AB287" s="45">
        <f t="shared" si="91"/>
        <v>16887813.68</v>
      </c>
      <c r="AC287" s="115"/>
      <c r="AD287" s="46">
        <v>2026</v>
      </c>
      <c r="AE287" s="46">
        <v>2027</v>
      </c>
    </row>
    <row r="288" spans="1:33" s="229" customFormat="1" ht="24.75" customHeight="1">
      <c r="A288" s="46">
        <f t="shared" si="88"/>
        <v>260</v>
      </c>
      <c r="B288" s="79" t="s">
        <v>572</v>
      </c>
      <c r="C288" s="41">
        <f t="shared" si="89"/>
        <v>1677001.14</v>
      </c>
      <c r="D288" s="223"/>
      <c r="E288" s="222">
        <v>1</v>
      </c>
      <c r="F288" s="74">
        <v>1612809</v>
      </c>
      <c r="G288" s="224"/>
      <c r="H288" s="225"/>
      <c r="I288" s="225"/>
      <c r="J288" s="75"/>
      <c r="K288" s="223"/>
      <c r="L288" s="230"/>
      <c r="M288" s="226"/>
      <c r="N288" s="226"/>
      <c r="O288" s="74"/>
      <c r="P288" s="74"/>
      <c r="Q288" s="223"/>
      <c r="R288" s="75"/>
      <c r="S288" s="225"/>
      <c r="T288" s="225"/>
      <c r="U288" s="225"/>
      <c r="V288" s="75">
        <v>40000</v>
      </c>
      <c r="W288" s="74">
        <v>24192.14</v>
      </c>
      <c r="X288" s="75"/>
      <c r="Y288" s="145"/>
      <c r="Z288" s="145"/>
      <c r="AA288" s="145"/>
      <c r="AB288" s="45">
        <f t="shared" si="91"/>
        <v>1677001.14</v>
      </c>
      <c r="AC288" s="115"/>
      <c r="AD288" s="46">
        <v>2026</v>
      </c>
      <c r="AE288" s="46">
        <v>2027</v>
      </c>
    </row>
    <row r="289" spans="1:33" s="5" customFormat="1" ht="24.75" customHeight="1">
      <c r="A289" s="46">
        <f t="shared" si="88"/>
        <v>261</v>
      </c>
      <c r="B289" s="149" t="s">
        <v>392</v>
      </c>
      <c r="C289" s="41">
        <f t="shared" si="89"/>
        <v>3849957.96</v>
      </c>
      <c r="D289" s="41"/>
      <c r="E289" s="41"/>
      <c r="F289" s="41"/>
      <c r="G289" s="39"/>
      <c r="H289" s="43"/>
      <c r="I289" s="43"/>
      <c r="J289" s="42"/>
      <c r="K289" s="41"/>
      <c r="L289" s="39"/>
      <c r="M289" s="40"/>
      <c r="N289" s="40">
        <v>1</v>
      </c>
      <c r="O289" s="57">
        <f t="shared" ref="O289:O300" si="92">3614984*N289</f>
        <v>3614984</v>
      </c>
      <c r="P289" s="76"/>
      <c r="Q289" s="41"/>
      <c r="R289" s="42"/>
      <c r="S289" s="43"/>
      <c r="T289" s="43"/>
      <c r="U289" s="43"/>
      <c r="V289" s="76">
        <v>180749.2</v>
      </c>
      <c r="W289" s="58">
        <f t="shared" ref="W289:W300" si="93">ROUND((D289+F289+G289+H289+I289+K289+L289+M289+O289+P289+Q289+R289+S289)*1.5%,2)</f>
        <v>54224.76</v>
      </c>
      <c r="X289" s="42"/>
      <c r="Y289" s="42"/>
      <c r="Z289" s="42"/>
      <c r="AA289" s="42"/>
      <c r="AB289" s="45">
        <f t="shared" si="91"/>
        <v>3849957.96</v>
      </c>
      <c r="AC289" s="42"/>
      <c r="AD289" s="46">
        <v>2026</v>
      </c>
      <c r="AE289" s="46">
        <v>2027</v>
      </c>
      <c r="AF289" s="4"/>
      <c r="AG289" s="16"/>
    </row>
    <row r="290" spans="1:33" s="229" customFormat="1" ht="24.75" customHeight="1">
      <c r="A290" s="46">
        <f t="shared" si="88"/>
        <v>262</v>
      </c>
      <c r="B290" s="79" t="s">
        <v>783</v>
      </c>
      <c r="C290" s="231">
        <f t="shared" ref="C290:C291" si="94">D290+F290+G290+H290+I290+J290+K290+M290+O290+P290+Q290+R290+S290+T290+U290+V290+W290+X290+L290</f>
        <v>1677001.14</v>
      </c>
      <c r="D290" s="223"/>
      <c r="E290" s="222">
        <v>1</v>
      </c>
      <c r="F290" s="74">
        <v>1612809</v>
      </c>
      <c r="G290" s="224"/>
      <c r="H290" s="225"/>
      <c r="I290" s="225"/>
      <c r="J290" s="75"/>
      <c r="K290" s="223"/>
      <c r="L290" s="74"/>
      <c r="M290" s="226"/>
      <c r="N290" s="226"/>
      <c r="O290" s="74"/>
      <c r="P290" s="230"/>
      <c r="Q290" s="223"/>
      <c r="R290" s="75"/>
      <c r="S290" s="225"/>
      <c r="T290" s="225"/>
      <c r="U290" s="225"/>
      <c r="V290" s="74">
        <v>40000</v>
      </c>
      <c r="W290" s="74">
        <v>24192.14</v>
      </c>
      <c r="X290" s="75"/>
      <c r="Y290" s="145"/>
      <c r="Z290" s="145"/>
      <c r="AA290" s="145"/>
      <c r="AB290" s="45">
        <f t="shared" si="91"/>
        <v>1677001.14</v>
      </c>
      <c r="AC290" s="115"/>
      <c r="AD290" s="46">
        <v>2026</v>
      </c>
      <c r="AE290" s="46">
        <v>2027</v>
      </c>
    </row>
    <row r="291" spans="1:33" s="229" customFormat="1" ht="24.75" customHeight="1">
      <c r="A291" s="46">
        <f t="shared" si="88"/>
        <v>263</v>
      </c>
      <c r="B291" s="79" t="s">
        <v>784</v>
      </c>
      <c r="C291" s="223">
        <f t="shared" si="94"/>
        <v>3354002.28</v>
      </c>
      <c r="D291" s="75"/>
      <c r="E291" s="232">
        <v>2</v>
      </c>
      <c r="F291" s="74">
        <v>3225618</v>
      </c>
      <c r="G291" s="224"/>
      <c r="H291" s="75"/>
      <c r="I291" s="230"/>
      <c r="J291" s="75"/>
      <c r="K291" s="223"/>
      <c r="L291" s="230"/>
      <c r="M291" s="226"/>
      <c r="N291" s="226"/>
      <c r="O291" s="226"/>
      <c r="P291" s="225"/>
      <c r="Q291" s="75"/>
      <c r="R291" s="74"/>
      <c r="S291" s="75"/>
      <c r="T291" s="75"/>
      <c r="U291" s="75"/>
      <c r="V291" s="75">
        <v>80000</v>
      </c>
      <c r="W291" s="74">
        <v>48384.28</v>
      </c>
      <c r="X291" s="75"/>
      <c r="Y291" s="145"/>
      <c r="Z291" s="145"/>
      <c r="AA291" s="145"/>
      <c r="AB291" s="45">
        <f t="shared" si="91"/>
        <v>3354002.28</v>
      </c>
      <c r="AC291" s="115"/>
      <c r="AD291" s="46">
        <v>2026</v>
      </c>
      <c r="AE291" s="46">
        <v>2027</v>
      </c>
    </row>
    <row r="292" spans="1:33" s="5" customFormat="1" ht="24.75" customHeight="1">
      <c r="A292" s="46">
        <f t="shared" si="88"/>
        <v>264</v>
      </c>
      <c r="B292" s="154" t="s">
        <v>393</v>
      </c>
      <c r="C292" s="41">
        <f t="shared" si="89"/>
        <v>11549873.880000001</v>
      </c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0">
        <v>3</v>
      </c>
      <c r="O292" s="57">
        <f t="shared" si="92"/>
        <v>10844952</v>
      </c>
      <c r="P292" s="76"/>
      <c r="Q292" s="41"/>
      <c r="R292" s="42"/>
      <c r="S292" s="43"/>
      <c r="T292" s="43"/>
      <c r="U292" s="43"/>
      <c r="V292" s="76">
        <v>542247.6</v>
      </c>
      <c r="W292" s="58">
        <f t="shared" si="93"/>
        <v>162674.28</v>
      </c>
      <c r="X292" s="42"/>
      <c r="Y292" s="42"/>
      <c r="Z292" s="42"/>
      <c r="AA292" s="42"/>
      <c r="AB292" s="45">
        <f t="shared" si="91"/>
        <v>11549873.880000001</v>
      </c>
      <c r="AC292" s="42"/>
      <c r="AD292" s="46">
        <v>2026</v>
      </c>
      <c r="AE292" s="46">
        <v>2027</v>
      </c>
      <c r="AF292" s="4"/>
      <c r="AG292" s="16"/>
    </row>
    <row r="293" spans="1:33" s="5" customFormat="1" ht="24.75" customHeight="1">
      <c r="A293" s="46">
        <f t="shared" si="88"/>
        <v>265</v>
      </c>
      <c r="B293" s="154" t="s">
        <v>394</v>
      </c>
      <c r="C293" s="41">
        <f t="shared" si="89"/>
        <v>11549873.880000001</v>
      </c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0">
        <v>3</v>
      </c>
      <c r="O293" s="57">
        <f t="shared" si="92"/>
        <v>10844952</v>
      </c>
      <c r="P293" s="76"/>
      <c r="Q293" s="41"/>
      <c r="R293" s="42"/>
      <c r="S293" s="43"/>
      <c r="T293" s="43"/>
      <c r="U293" s="43"/>
      <c r="V293" s="76">
        <v>542247.6</v>
      </c>
      <c r="W293" s="58">
        <f t="shared" si="93"/>
        <v>162674.28</v>
      </c>
      <c r="X293" s="42"/>
      <c r="Y293" s="42"/>
      <c r="Z293" s="42"/>
      <c r="AA293" s="42"/>
      <c r="AB293" s="45">
        <f t="shared" si="91"/>
        <v>11549873.880000001</v>
      </c>
      <c r="AC293" s="42"/>
      <c r="AD293" s="46">
        <v>2026</v>
      </c>
      <c r="AE293" s="46">
        <v>2027</v>
      </c>
      <c r="AF293" s="4"/>
      <c r="AG293" s="16"/>
    </row>
    <row r="294" spans="1:33" s="5" customFormat="1" ht="24.75" customHeight="1">
      <c r="A294" s="46">
        <f t="shared" si="88"/>
        <v>266</v>
      </c>
      <c r="B294" s="154" t="s">
        <v>395</v>
      </c>
      <c r="C294" s="41">
        <f t="shared" si="89"/>
        <v>15399831.84</v>
      </c>
      <c r="D294" s="41"/>
      <c r="E294" s="41"/>
      <c r="F294" s="41"/>
      <c r="G294" s="39"/>
      <c r="H294" s="43"/>
      <c r="I294" s="43"/>
      <c r="J294" s="42"/>
      <c r="K294" s="41"/>
      <c r="L294" s="39"/>
      <c r="M294" s="40"/>
      <c r="N294" s="40">
        <v>4</v>
      </c>
      <c r="O294" s="57">
        <f t="shared" si="92"/>
        <v>14459936</v>
      </c>
      <c r="P294" s="76"/>
      <c r="Q294" s="41"/>
      <c r="R294" s="42"/>
      <c r="S294" s="43"/>
      <c r="T294" s="43"/>
      <c r="U294" s="43"/>
      <c r="V294" s="76">
        <v>722996.8</v>
      </c>
      <c r="W294" s="58">
        <f t="shared" si="93"/>
        <v>216899.04</v>
      </c>
      <c r="X294" s="42"/>
      <c r="Y294" s="42"/>
      <c r="Z294" s="42"/>
      <c r="AA294" s="42"/>
      <c r="AB294" s="45">
        <f t="shared" si="91"/>
        <v>15399831.84</v>
      </c>
      <c r="AC294" s="42"/>
      <c r="AD294" s="46">
        <v>2026</v>
      </c>
      <c r="AE294" s="46">
        <v>2027</v>
      </c>
      <c r="AF294" s="4"/>
      <c r="AG294" s="16"/>
    </row>
    <row r="295" spans="1:33" s="5" customFormat="1" ht="24.75" customHeight="1">
      <c r="A295" s="46">
        <f t="shared" si="88"/>
        <v>267</v>
      </c>
      <c r="B295" s="154" t="s">
        <v>396</v>
      </c>
      <c r="C295" s="41">
        <f t="shared" si="89"/>
        <v>7699915.9199999999</v>
      </c>
      <c r="D295" s="41"/>
      <c r="E295" s="41"/>
      <c r="F295" s="41"/>
      <c r="G295" s="39"/>
      <c r="H295" s="43"/>
      <c r="I295" s="43"/>
      <c r="J295" s="42"/>
      <c r="K295" s="41"/>
      <c r="L295" s="39"/>
      <c r="M295" s="40"/>
      <c r="N295" s="40">
        <v>2</v>
      </c>
      <c r="O295" s="57">
        <f t="shared" si="92"/>
        <v>7229968</v>
      </c>
      <c r="P295" s="76"/>
      <c r="Q295" s="41"/>
      <c r="R295" s="42"/>
      <c r="S295" s="43"/>
      <c r="T295" s="43"/>
      <c r="U295" s="43"/>
      <c r="V295" s="76">
        <v>361498.4</v>
      </c>
      <c r="W295" s="58">
        <f t="shared" si="93"/>
        <v>108449.52</v>
      </c>
      <c r="X295" s="42"/>
      <c r="Y295" s="42"/>
      <c r="Z295" s="42"/>
      <c r="AA295" s="42"/>
      <c r="AB295" s="45">
        <f t="shared" si="91"/>
        <v>7699915.9199999999</v>
      </c>
      <c r="AC295" s="42"/>
      <c r="AD295" s="46">
        <v>2026</v>
      </c>
      <c r="AE295" s="46">
        <v>2027</v>
      </c>
      <c r="AF295" s="4"/>
      <c r="AG295" s="16"/>
    </row>
    <row r="296" spans="1:33" s="5" customFormat="1" ht="24.75" customHeight="1">
      <c r="A296" s="46">
        <f t="shared" si="88"/>
        <v>268</v>
      </c>
      <c r="B296" s="154" t="s">
        <v>397</v>
      </c>
      <c r="C296" s="41">
        <f t="shared" si="89"/>
        <v>7699915.9199999999</v>
      </c>
      <c r="D296" s="41"/>
      <c r="E296" s="41"/>
      <c r="F296" s="41"/>
      <c r="G296" s="39"/>
      <c r="H296" s="43"/>
      <c r="I296" s="43"/>
      <c r="J296" s="42"/>
      <c r="K296" s="41"/>
      <c r="L296" s="39"/>
      <c r="M296" s="40"/>
      <c r="N296" s="40">
        <v>2</v>
      </c>
      <c r="O296" s="57">
        <f t="shared" si="92"/>
        <v>7229968</v>
      </c>
      <c r="P296" s="76"/>
      <c r="Q296" s="41"/>
      <c r="R296" s="42"/>
      <c r="S296" s="43"/>
      <c r="T296" s="43"/>
      <c r="U296" s="43"/>
      <c r="V296" s="76">
        <v>361498.4</v>
      </c>
      <c r="W296" s="58">
        <f t="shared" si="93"/>
        <v>108449.52</v>
      </c>
      <c r="X296" s="42"/>
      <c r="Y296" s="42"/>
      <c r="Z296" s="42"/>
      <c r="AA296" s="42"/>
      <c r="AB296" s="45">
        <f t="shared" si="91"/>
        <v>7699915.9199999999</v>
      </c>
      <c r="AC296" s="42"/>
      <c r="AD296" s="46">
        <v>2026</v>
      </c>
      <c r="AE296" s="46">
        <v>2027</v>
      </c>
      <c r="AF296" s="4"/>
      <c r="AG296" s="16"/>
    </row>
    <row r="297" spans="1:33" s="5" customFormat="1" ht="24.75" customHeight="1">
      <c r="A297" s="46">
        <f t="shared" si="88"/>
        <v>269</v>
      </c>
      <c r="B297" s="154" t="s">
        <v>398</v>
      </c>
      <c r="C297" s="41">
        <f t="shared" si="89"/>
        <v>30799663.68</v>
      </c>
      <c r="D297" s="41"/>
      <c r="E297" s="41"/>
      <c r="F297" s="41"/>
      <c r="G297" s="39"/>
      <c r="H297" s="43"/>
      <c r="I297" s="43"/>
      <c r="J297" s="42"/>
      <c r="K297" s="41"/>
      <c r="L297" s="39"/>
      <c r="M297" s="40"/>
      <c r="N297" s="40">
        <v>8</v>
      </c>
      <c r="O297" s="57">
        <f t="shared" si="92"/>
        <v>28919872</v>
      </c>
      <c r="P297" s="76"/>
      <c r="Q297" s="41"/>
      <c r="R297" s="42"/>
      <c r="S297" s="43"/>
      <c r="T297" s="43"/>
      <c r="U297" s="43"/>
      <c r="V297" s="76">
        <v>1445993.6</v>
      </c>
      <c r="W297" s="58">
        <f t="shared" si="93"/>
        <v>433798.08</v>
      </c>
      <c r="X297" s="42"/>
      <c r="Y297" s="42"/>
      <c r="Z297" s="42"/>
      <c r="AA297" s="42"/>
      <c r="AB297" s="45">
        <f t="shared" si="91"/>
        <v>30799663.68</v>
      </c>
      <c r="AC297" s="42"/>
      <c r="AD297" s="46">
        <v>2026</v>
      </c>
      <c r="AE297" s="46">
        <v>2027</v>
      </c>
      <c r="AF297" s="4"/>
      <c r="AG297" s="16"/>
    </row>
    <row r="298" spans="1:33" s="5" customFormat="1" ht="24.75" customHeight="1">
      <c r="A298" s="46">
        <f t="shared" si="88"/>
        <v>270</v>
      </c>
      <c r="B298" s="154" t="s">
        <v>399</v>
      </c>
      <c r="C298" s="41">
        <f t="shared" si="89"/>
        <v>11549873.880000001</v>
      </c>
      <c r="D298" s="41"/>
      <c r="E298" s="41"/>
      <c r="F298" s="41"/>
      <c r="G298" s="39"/>
      <c r="H298" s="43"/>
      <c r="I298" s="43"/>
      <c r="J298" s="42"/>
      <c r="K298" s="41"/>
      <c r="L298" s="39"/>
      <c r="M298" s="40"/>
      <c r="N298" s="40">
        <v>3</v>
      </c>
      <c r="O298" s="57">
        <f t="shared" si="92"/>
        <v>10844952</v>
      </c>
      <c r="P298" s="76"/>
      <c r="Q298" s="41"/>
      <c r="R298" s="42"/>
      <c r="S298" s="43"/>
      <c r="T298" s="43"/>
      <c r="U298" s="43"/>
      <c r="V298" s="76">
        <v>542247.6</v>
      </c>
      <c r="W298" s="58">
        <f t="shared" si="93"/>
        <v>162674.28</v>
      </c>
      <c r="X298" s="42"/>
      <c r="Y298" s="42"/>
      <c r="Z298" s="42"/>
      <c r="AA298" s="42"/>
      <c r="AB298" s="45">
        <f t="shared" si="91"/>
        <v>11549873.880000001</v>
      </c>
      <c r="AC298" s="42"/>
      <c r="AD298" s="46">
        <v>2026</v>
      </c>
      <c r="AE298" s="46">
        <v>2027</v>
      </c>
      <c r="AF298" s="4"/>
      <c r="AG298" s="16"/>
    </row>
    <row r="299" spans="1:33" s="5" customFormat="1" ht="24.75" customHeight="1">
      <c r="A299" s="46">
        <f t="shared" si="88"/>
        <v>271</v>
      </c>
      <c r="B299" s="154" t="s">
        <v>400</v>
      </c>
      <c r="C299" s="41">
        <f t="shared" si="89"/>
        <v>3849957.96</v>
      </c>
      <c r="D299" s="41"/>
      <c r="E299" s="41"/>
      <c r="F299" s="41"/>
      <c r="G299" s="39"/>
      <c r="H299" s="43"/>
      <c r="I299" s="43"/>
      <c r="J299" s="42"/>
      <c r="K299" s="41"/>
      <c r="L299" s="39"/>
      <c r="M299" s="40"/>
      <c r="N299" s="40">
        <v>1</v>
      </c>
      <c r="O299" s="57">
        <f t="shared" si="92"/>
        <v>3614984</v>
      </c>
      <c r="P299" s="76"/>
      <c r="Q299" s="41"/>
      <c r="R299" s="42"/>
      <c r="S299" s="43"/>
      <c r="T299" s="43"/>
      <c r="U299" s="43"/>
      <c r="V299" s="76">
        <v>180749.2</v>
      </c>
      <c r="W299" s="58">
        <f t="shared" si="93"/>
        <v>54224.76</v>
      </c>
      <c r="X299" s="42"/>
      <c r="Y299" s="42"/>
      <c r="Z299" s="42"/>
      <c r="AA299" s="42"/>
      <c r="AB299" s="45">
        <f t="shared" si="91"/>
        <v>3849957.96</v>
      </c>
      <c r="AC299" s="42"/>
      <c r="AD299" s="46">
        <v>2026</v>
      </c>
      <c r="AE299" s="46">
        <v>2027</v>
      </c>
      <c r="AF299" s="4"/>
      <c r="AG299" s="16"/>
    </row>
    <row r="300" spans="1:33" s="5" customFormat="1" ht="24.75" customHeight="1">
      <c r="A300" s="46">
        <f t="shared" si="88"/>
        <v>272</v>
      </c>
      <c r="B300" s="154" t="s">
        <v>401</v>
      </c>
      <c r="C300" s="41">
        <f t="shared" si="89"/>
        <v>7699915.9199999999</v>
      </c>
      <c r="D300" s="41"/>
      <c r="E300" s="41"/>
      <c r="F300" s="41"/>
      <c r="G300" s="39"/>
      <c r="H300" s="43"/>
      <c r="I300" s="43"/>
      <c r="J300" s="42"/>
      <c r="K300" s="41"/>
      <c r="L300" s="39"/>
      <c r="M300" s="40"/>
      <c r="N300" s="40">
        <v>2</v>
      </c>
      <c r="O300" s="57">
        <f t="shared" si="92"/>
        <v>7229968</v>
      </c>
      <c r="P300" s="76"/>
      <c r="Q300" s="41"/>
      <c r="R300" s="42"/>
      <c r="S300" s="43"/>
      <c r="T300" s="43"/>
      <c r="U300" s="43"/>
      <c r="V300" s="76">
        <v>361498.4</v>
      </c>
      <c r="W300" s="58">
        <f t="shared" si="93"/>
        <v>108449.52</v>
      </c>
      <c r="X300" s="42"/>
      <c r="Y300" s="45"/>
      <c r="Z300" s="45"/>
      <c r="AA300" s="42"/>
      <c r="AB300" s="45">
        <f t="shared" si="91"/>
        <v>7699915.9199999999</v>
      </c>
      <c r="AC300" s="42"/>
      <c r="AD300" s="46">
        <v>2026</v>
      </c>
      <c r="AE300" s="46">
        <v>2027</v>
      </c>
      <c r="AF300" s="4"/>
      <c r="AG300" s="16"/>
    </row>
    <row r="301" spans="1:33" s="19" customFormat="1" ht="24" customHeight="1">
      <c r="A301" s="175" t="s">
        <v>205</v>
      </c>
      <c r="B301" s="175"/>
      <c r="C301" s="61">
        <f>SUM(C280:C300)</f>
        <v>213646684.43000001</v>
      </c>
      <c r="D301" s="61">
        <f t="shared" ref="D301:AC301" si="95">SUM(D280:D300)</f>
        <v>0</v>
      </c>
      <c r="E301" s="221">
        <f t="shared" si="95"/>
        <v>6</v>
      </c>
      <c r="F301" s="61">
        <f t="shared" si="95"/>
        <v>9676854</v>
      </c>
      <c r="G301" s="61">
        <f t="shared" si="95"/>
        <v>0</v>
      </c>
      <c r="H301" s="61">
        <f t="shared" si="95"/>
        <v>0</v>
      </c>
      <c r="I301" s="61">
        <f t="shared" si="95"/>
        <v>0</v>
      </c>
      <c r="J301" s="61">
        <f t="shared" si="95"/>
        <v>0</v>
      </c>
      <c r="K301" s="61">
        <f t="shared" si="95"/>
        <v>0</v>
      </c>
      <c r="L301" s="61">
        <f t="shared" si="95"/>
        <v>0</v>
      </c>
      <c r="M301" s="61">
        <f t="shared" si="95"/>
        <v>0</v>
      </c>
      <c r="N301" s="221">
        <f t="shared" si="95"/>
        <v>33</v>
      </c>
      <c r="O301" s="61">
        <f t="shared" si="95"/>
        <v>119294472</v>
      </c>
      <c r="P301" s="61">
        <f t="shared" si="95"/>
        <v>39470945.93</v>
      </c>
      <c r="Q301" s="61">
        <f t="shared" si="95"/>
        <v>0</v>
      </c>
      <c r="R301" s="61">
        <f t="shared" si="95"/>
        <v>35446359.420000002</v>
      </c>
      <c r="S301" s="61">
        <f t="shared" si="95"/>
        <v>0</v>
      </c>
      <c r="T301" s="61">
        <f t="shared" si="95"/>
        <v>0</v>
      </c>
      <c r="U301" s="61">
        <f t="shared" si="95"/>
        <v>0</v>
      </c>
      <c r="V301" s="61">
        <f t="shared" si="95"/>
        <v>6699723.5999999996</v>
      </c>
      <c r="W301" s="61">
        <f t="shared" si="95"/>
        <v>3058329.48</v>
      </c>
      <c r="X301" s="61">
        <f t="shared" si="95"/>
        <v>0</v>
      </c>
      <c r="Y301" s="61">
        <f t="shared" si="95"/>
        <v>0</v>
      </c>
      <c r="Z301" s="61">
        <f t="shared" si="95"/>
        <v>0</v>
      </c>
      <c r="AA301" s="61">
        <f t="shared" si="95"/>
        <v>0</v>
      </c>
      <c r="AB301" s="61">
        <f t="shared" si="95"/>
        <v>213646684.43000001</v>
      </c>
      <c r="AC301" s="61">
        <f t="shared" si="95"/>
        <v>0</v>
      </c>
      <c r="AD301" s="170" t="s">
        <v>29</v>
      </c>
      <c r="AE301" s="170" t="s">
        <v>29</v>
      </c>
      <c r="AF301" s="18"/>
      <c r="AG301" s="23"/>
    </row>
    <row r="302" spans="1:33" ht="24" customHeight="1">
      <c r="A302" s="176" t="s">
        <v>107</v>
      </c>
      <c r="B302" s="182"/>
      <c r="C302" s="182"/>
      <c r="D302" s="182"/>
      <c r="E302" s="182"/>
      <c r="F302" s="182"/>
      <c r="G302" s="182"/>
      <c r="H302" s="182"/>
      <c r="I302" s="182"/>
      <c r="J302" s="182"/>
      <c r="K302" s="182"/>
      <c r="L302" s="182"/>
      <c r="M302" s="182"/>
      <c r="N302" s="182"/>
      <c r="O302" s="182"/>
      <c r="P302" s="182"/>
      <c r="Q302" s="182"/>
      <c r="R302" s="182"/>
      <c r="S302" s="182"/>
      <c r="T302" s="182"/>
      <c r="U302" s="182"/>
      <c r="V302" s="182"/>
      <c r="W302" s="182"/>
      <c r="X302" s="182"/>
      <c r="Y302" s="182"/>
      <c r="Z302" s="182"/>
      <c r="AA302" s="182"/>
      <c r="AB302" s="182"/>
      <c r="AC302" s="182"/>
      <c r="AD302" s="182"/>
      <c r="AE302" s="183"/>
      <c r="AF302" s="93"/>
      <c r="AG302" s="94"/>
    </row>
    <row r="303" spans="1:33" s="5" customFormat="1" ht="24" customHeight="1">
      <c r="A303" s="46">
        <f>A300+1</f>
        <v>273</v>
      </c>
      <c r="B303" s="11" t="s">
        <v>402</v>
      </c>
      <c r="C303" s="48">
        <f>D303+F303+G303+H303+I303+K303+L303+M303+O303+P303+Q303+R303+S303+W303+V303+X303</f>
        <v>13725133.52</v>
      </c>
      <c r="D303" s="41"/>
      <c r="E303" s="78"/>
      <c r="F303" s="41"/>
      <c r="G303" s="39"/>
      <c r="H303" s="43"/>
      <c r="I303" s="43"/>
      <c r="J303" s="42"/>
      <c r="K303" s="41"/>
      <c r="L303" s="39"/>
      <c r="M303" s="40"/>
      <c r="N303" s="62"/>
      <c r="O303" s="39"/>
      <c r="P303" s="44">
        <v>12887449.310000001</v>
      </c>
      <c r="Q303" s="41"/>
      <c r="R303" s="42"/>
      <c r="S303" s="43"/>
      <c r="T303" s="43"/>
      <c r="U303" s="43"/>
      <c r="V303" s="76">
        <v>644372.47</v>
      </c>
      <c r="W303" s="41">
        <f t="shared" ref="W303" si="96">ROUND((D303+F303+G303+H303+I303+K303+L303+M303+O303+P303+Q303+R303+S303)*1.5%,2)</f>
        <v>193311.74</v>
      </c>
      <c r="X303" s="42"/>
      <c r="Y303" s="42"/>
      <c r="Z303" s="42"/>
      <c r="AA303" s="42"/>
      <c r="AB303" s="45">
        <f>C303</f>
        <v>13725133.52</v>
      </c>
      <c r="AC303" s="46"/>
      <c r="AD303" s="46">
        <v>2026</v>
      </c>
      <c r="AE303" s="46">
        <v>2026</v>
      </c>
      <c r="AF303" s="4"/>
      <c r="AG303" s="16"/>
    </row>
    <row r="304" spans="1:33" s="26" customFormat="1" ht="24" customHeight="1">
      <c r="A304" s="180" t="s">
        <v>205</v>
      </c>
      <c r="B304" s="181"/>
      <c r="C304" s="61">
        <f t="shared" ref="C304:S304" si="97">SUM(C303:C303)</f>
        <v>13725133.52</v>
      </c>
      <c r="D304" s="102">
        <f t="shared" si="97"/>
        <v>0</v>
      </c>
      <c r="E304" s="124">
        <f t="shared" si="97"/>
        <v>0</v>
      </c>
      <c r="F304" s="102">
        <f t="shared" si="97"/>
        <v>0</v>
      </c>
      <c r="G304" s="102">
        <f t="shared" si="97"/>
        <v>0</v>
      </c>
      <c r="H304" s="102">
        <f t="shared" si="97"/>
        <v>0</v>
      </c>
      <c r="I304" s="102">
        <f t="shared" si="97"/>
        <v>0</v>
      </c>
      <c r="J304" s="102">
        <f t="shared" si="97"/>
        <v>0</v>
      </c>
      <c r="K304" s="102">
        <f t="shared" si="97"/>
        <v>0</v>
      </c>
      <c r="L304" s="102">
        <f t="shared" si="97"/>
        <v>0</v>
      </c>
      <c r="M304" s="102">
        <f t="shared" si="97"/>
        <v>0</v>
      </c>
      <c r="N304" s="124">
        <f t="shared" si="97"/>
        <v>0</v>
      </c>
      <c r="O304" s="102">
        <f t="shared" si="97"/>
        <v>0</v>
      </c>
      <c r="P304" s="102">
        <f t="shared" si="97"/>
        <v>12887449.310000001</v>
      </c>
      <c r="Q304" s="102">
        <f t="shared" si="97"/>
        <v>0</v>
      </c>
      <c r="R304" s="102">
        <f t="shared" si="97"/>
        <v>0</v>
      </c>
      <c r="S304" s="102">
        <f t="shared" si="97"/>
        <v>0</v>
      </c>
      <c r="T304" s="102"/>
      <c r="U304" s="102"/>
      <c r="V304" s="102">
        <f t="shared" ref="V304:AB304" si="98">SUM(V303:V303)</f>
        <v>644372.47</v>
      </c>
      <c r="W304" s="102">
        <f t="shared" si="98"/>
        <v>193311.74</v>
      </c>
      <c r="X304" s="102">
        <f t="shared" si="98"/>
        <v>0</v>
      </c>
      <c r="Y304" s="102">
        <f t="shared" si="98"/>
        <v>0</v>
      </c>
      <c r="Z304" s="102">
        <f t="shared" si="98"/>
        <v>0</v>
      </c>
      <c r="AA304" s="102">
        <f t="shared" si="98"/>
        <v>0</v>
      </c>
      <c r="AB304" s="102">
        <f t="shared" si="98"/>
        <v>13725133.52</v>
      </c>
      <c r="AC304" s="170"/>
      <c r="AD304" s="170" t="s">
        <v>29</v>
      </c>
      <c r="AE304" s="170" t="s">
        <v>29</v>
      </c>
      <c r="AF304" s="24"/>
      <c r="AG304" s="25"/>
    </row>
    <row r="305" spans="1:33" ht="24" customHeight="1">
      <c r="A305" s="179" t="s">
        <v>106</v>
      </c>
      <c r="B305" s="179"/>
      <c r="C305" s="179"/>
      <c r="D305" s="179"/>
      <c r="E305" s="179"/>
      <c r="F305" s="179"/>
      <c r="G305" s="179"/>
      <c r="H305" s="179"/>
      <c r="I305" s="179"/>
      <c r="J305" s="179"/>
      <c r="K305" s="179"/>
      <c r="L305" s="179"/>
      <c r="M305" s="179"/>
      <c r="N305" s="179"/>
      <c r="O305" s="179"/>
      <c r="P305" s="179"/>
      <c r="Q305" s="179"/>
      <c r="R305" s="179"/>
      <c r="S305" s="179"/>
      <c r="T305" s="179"/>
      <c r="U305" s="179"/>
      <c r="V305" s="179"/>
      <c r="W305" s="179"/>
      <c r="X305" s="179"/>
      <c r="Y305" s="179"/>
      <c r="Z305" s="179"/>
      <c r="AA305" s="179"/>
      <c r="AB305" s="179"/>
      <c r="AC305" s="179"/>
      <c r="AD305" s="179"/>
      <c r="AE305" s="179"/>
      <c r="AF305" s="93"/>
      <c r="AG305" s="94"/>
    </row>
    <row r="306" spans="1:33" s="5" customFormat="1" ht="24" customHeight="1">
      <c r="A306" s="46">
        <f>A303+1</f>
        <v>274</v>
      </c>
      <c r="B306" s="155" t="s">
        <v>403</v>
      </c>
      <c r="C306" s="48">
        <f t="shared" ref="C306" si="99">D306+F306+G306+H306+I306+K306+L306+M306+O306+P306+Q306+R306+S306+W306+V306+X306</f>
        <v>3849957.96</v>
      </c>
      <c r="D306" s="41"/>
      <c r="E306" s="46"/>
      <c r="F306" s="41"/>
      <c r="G306" s="39"/>
      <c r="H306" s="42"/>
      <c r="I306" s="43"/>
      <c r="J306" s="42"/>
      <c r="K306" s="41"/>
      <c r="L306" s="39"/>
      <c r="M306" s="40"/>
      <c r="N306" s="86">
        <v>1</v>
      </c>
      <c r="O306" s="44">
        <v>3614984</v>
      </c>
      <c r="P306" s="44"/>
      <c r="Q306" s="60"/>
      <c r="R306" s="42"/>
      <c r="S306" s="42"/>
      <c r="T306" s="42"/>
      <c r="U306" s="42"/>
      <c r="V306" s="76">
        <v>180749.2</v>
      </c>
      <c r="W306" s="58">
        <f t="shared" ref="W306" si="100">ROUND((D306+F306+G306+H306+I306+K306+L306+M306+O306+P306+Q306+R306+S306)*1.5%,2)</f>
        <v>54224.76</v>
      </c>
      <c r="X306" s="42"/>
      <c r="Y306" s="42"/>
      <c r="Z306" s="42"/>
      <c r="AA306" s="42"/>
      <c r="AB306" s="45">
        <f t="shared" ref="AB306" si="101">C306</f>
        <v>3849957.96</v>
      </c>
      <c r="AC306" s="46"/>
      <c r="AD306" s="46">
        <v>2026</v>
      </c>
      <c r="AE306" s="46">
        <v>2027</v>
      </c>
      <c r="AF306" s="4"/>
      <c r="AG306" s="16"/>
    </row>
    <row r="307" spans="1:33" s="26" customFormat="1" ht="24" customHeight="1">
      <c r="A307" s="175" t="s">
        <v>205</v>
      </c>
      <c r="B307" s="175"/>
      <c r="C307" s="61">
        <f t="shared" ref="C307:AB307" si="102">SUM(C306:C306)</f>
        <v>3849957.96</v>
      </c>
      <c r="D307" s="61">
        <f t="shared" si="102"/>
        <v>0</v>
      </c>
      <c r="E307" s="61">
        <f t="shared" si="102"/>
        <v>0</v>
      </c>
      <c r="F307" s="61">
        <f t="shared" si="102"/>
        <v>0</v>
      </c>
      <c r="G307" s="61">
        <f t="shared" si="102"/>
        <v>0</v>
      </c>
      <c r="H307" s="61">
        <f t="shared" si="102"/>
        <v>0</v>
      </c>
      <c r="I307" s="61">
        <f t="shared" si="102"/>
        <v>0</v>
      </c>
      <c r="J307" s="61">
        <f t="shared" si="102"/>
        <v>0</v>
      </c>
      <c r="K307" s="61">
        <f t="shared" si="102"/>
        <v>0</v>
      </c>
      <c r="L307" s="61">
        <f t="shared" si="102"/>
        <v>0</v>
      </c>
      <c r="M307" s="61">
        <f t="shared" si="102"/>
        <v>0</v>
      </c>
      <c r="N307" s="87">
        <f t="shared" si="102"/>
        <v>1</v>
      </c>
      <c r="O307" s="61">
        <f t="shared" si="102"/>
        <v>3614984</v>
      </c>
      <c r="P307" s="61"/>
      <c r="Q307" s="61">
        <f t="shared" si="102"/>
        <v>0</v>
      </c>
      <c r="R307" s="61">
        <f t="shared" si="102"/>
        <v>0</v>
      </c>
      <c r="S307" s="61">
        <f t="shared" si="102"/>
        <v>0</v>
      </c>
      <c r="T307" s="61">
        <f t="shared" si="102"/>
        <v>0</v>
      </c>
      <c r="U307" s="61">
        <f t="shared" si="102"/>
        <v>0</v>
      </c>
      <c r="V307" s="61">
        <f t="shared" si="102"/>
        <v>180749.2</v>
      </c>
      <c r="W307" s="61">
        <f t="shared" si="102"/>
        <v>54224.76</v>
      </c>
      <c r="X307" s="61">
        <f t="shared" si="102"/>
        <v>0</v>
      </c>
      <c r="Y307" s="61">
        <f t="shared" si="102"/>
        <v>0</v>
      </c>
      <c r="Z307" s="102">
        <f t="shared" si="102"/>
        <v>0</v>
      </c>
      <c r="AA307" s="102">
        <f t="shared" si="102"/>
        <v>0</v>
      </c>
      <c r="AB307" s="102">
        <f t="shared" si="102"/>
        <v>3849957.96</v>
      </c>
      <c r="AC307" s="170"/>
      <c r="AD307" s="170" t="s">
        <v>29</v>
      </c>
      <c r="AE307" s="170" t="s">
        <v>29</v>
      </c>
      <c r="AF307" s="24"/>
      <c r="AG307" s="25"/>
    </row>
    <row r="308" spans="1:33" ht="24" customHeight="1">
      <c r="A308" s="179" t="s">
        <v>108</v>
      </c>
      <c r="B308" s="179"/>
      <c r="C308" s="179"/>
      <c r="D308" s="179"/>
      <c r="E308" s="179"/>
      <c r="F308" s="179"/>
      <c r="G308" s="179"/>
      <c r="H308" s="179"/>
      <c r="I308" s="179"/>
      <c r="J308" s="179"/>
      <c r="K308" s="179"/>
      <c r="L308" s="179"/>
      <c r="M308" s="179"/>
      <c r="N308" s="179"/>
      <c r="O308" s="179"/>
      <c r="P308" s="179"/>
      <c r="Q308" s="179"/>
      <c r="R308" s="179"/>
      <c r="S308" s="179"/>
      <c r="T308" s="179"/>
      <c r="U308" s="179"/>
      <c r="V308" s="179"/>
      <c r="W308" s="179"/>
      <c r="X308" s="179"/>
      <c r="Y308" s="179"/>
      <c r="Z308" s="179"/>
      <c r="AA308" s="179"/>
      <c r="AB308" s="179"/>
      <c r="AC308" s="179"/>
      <c r="AD308" s="179"/>
      <c r="AE308" s="179"/>
      <c r="AF308" s="93"/>
      <c r="AG308" s="94"/>
    </row>
    <row r="309" spans="1:33" s="5" customFormat="1" ht="24" customHeight="1">
      <c r="A309" s="46">
        <f>A306+1</f>
        <v>275</v>
      </c>
      <c r="B309" s="47" t="s">
        <v>169</v>
      </c>
      <c r="C309" s="48">
        <f t="shared" ref="C309:C313" si="103">D309+F309+G309+H309+I309+K309+L309+M309+O309+P309+Q309+R309+S309+W309+V309+X309</f>
        <v>2951477.1</v>
      </c>
      <c r="D309" s="41"/>
      <c r="E309" s="46"/>
      <c r="F309" s="41"/>
      <c r="G309" s="39"/>
      <c r="H309" s="42"/>
      <c r="I309" s="43"/>
      <c r="J309" s="85">
        <v>1</v>
      </c>
      <c r="K309" s="95">
        <v>2771340</v>
      </c>
      <c r="L309" s="171"/>
      <c r="M309" s="171"/>
      <c r="N309" s="171"/>
      <c r="O309" s="171"/>
      <c r="P309" s="169"/>
      <c r="Q309" s="169"/>
      <c r="R309" s="169"/>
      <c r="S309" s="169"/>
      <c r="T309" s="169"/>
      <c r="U309" s="169"/>
      <c r="V309" s="50">
        <v>138567</v>
      </c>
      <c r="W309" s="41">
        <f t="shared" ref="W309:W315" si="104">ROUND((D309+F309+G309+H309+I309+K309+L309+M309+O309+P309+Q309+R309+S309)*1.5%,2)</f>
        <v>41570.1</v>
      </c>
      <c r="X309" s="42"/>
      <c r="Y309" s="42"/>
      <c r="Z309" s="42"/>
      <c r="AA309" s="42"/>
      <c r="AB309" s="45">
        <f t="shared" ref="AB309:AB315" si="105">C309</f>
        <v>2951477.1</v>
      </c>
      <c r="AC309" s="46"/>
      <c r="AD309" s="46">
        <v>2026</v>
      </c>
      <c r="AE309" s="46">
        <v>2026</v>
      </c>
      <c r="AF309" s="16"/>
      <c r="AG309" s="16"/>
    </row>
    <row r="310" spans="1:33" s="5" customFormat="1" ht="24" customHeight="1">
      <c r="A310" s="46">
        <f>A309+1</f>
        <v>276</v>
      </c>
      <c r="B310" s="47" t="s">
        <v>171</v>
      </c>
      <c r="C310" s="48">
        <f t="shared" si="103"/>
        <v>2951477.1</v>
      </c>
      <c r="D310" s="41"/>
      <c r="E310" s="46"/>
      <c r="F310" s="41"/>
      <c r="G310" s="39"/>
      <c r="H310" s="42"/>
      <c r="I310" s="43"/>
      <c r="J310" s="85">
        <v>1</v>
      </c>
      <c r="K310" s="95">
        <v>2771340</v>
      </c>
      <c r="L310" s="171"/>
      <c r="M310" s="171"/>
      <c r="N310" s="171"/>
      <c r="O310" s="171"/>
      <c r="P310" s="169"/>
      <c r="Q310" s="169"/>
      <c r="R310" s="169"/>
      <c r="S310" s="169"/>
      <c r="T310" s="169"/>
      <c r="U310" s="169"/>
      <c r="V310" s="50">
        <v>138567</v>
      </c>
      <c r="W310" s="41">
        <f t="shared" si="104"/>
        <v>41570.1</v>
      </c>
      <c r="X310" s="42"/>
      <c r="Y310" s="42"/>
      <c r="Z310" s="42"/>
      <c r="AA310" s="42"/>
      <c r="AB310" s="45">
        <f t="shared" si="105"/>
        <v>2951477.1</v>
      </c>
      <c r="AC310" s="46"/>
      <c r="AD310" s="46">
        <v>2026</v>
      </c>
      <c r="AE310" s="46">
        <v>2026</v>
      </c>
      <c r="AF310" s="16"/>
      <c r="AG310" s="16"/>
    </row>
    <row r="311" spans="1:33" s="5" customFormat="1" ht="24" customHeight="1">
      <c r="A311" s="46">
        <f t="shared" ref="A311:A315" si="106">A310+1</f>
        <v>277</v>
      </c>
      <c r="B311" s="47" t="s">
        <v>404</v>
      </c>
      <c r="C311" s="48">
        <f t="shared" si="103"/>
        <v>20141458.079999998</v>
      </c>
      <c r="D311" s="41"/>
      <c r="E311" s="78"/>
      <c r="F311" s="41"/>
      <c r="G311" s="39"/>
      <c r="H311" s="43"/>
      <c r="I311" s="43"/>
      <c r="J311" s="85"/>
      <c r="K311" s="41"/>
      <c r="L311" s="39"/>
      <c r="M311" s="40"/>
      <c r="N311" s="62"/>
      <c r="O311" s="83"/>
      <c r="P311" s="39">
        <v>18912167.210000001</v>
      </c>
      <c r="Q311" s="39"/>
      <c r="R311" s="41"/>
      <c r="S311" s="41"/>
      <c r="T311" s="41"/>
      <c r="U311" s="41"/>
      <c r="V311" s="76">
        <v>945608.36</v>
      </c>
      <c r="W311" s="41">
        <f t="shared" si="104"/>
        <v>283682.51</v>
      </c>
      <c r="X311" s="42"/>
      <c r="Y311" s="42"/>
      <c r="Z311" s="42"/>
      <c r="AA311" s="42"/>
      <c r="AB311" s="45">
        <f t="shared" si="105"/>
        <v>20141458.079999998</v>
      </c>
      <c r="AC311" s="46"/>
      <c r="AD311" s="46">
        <v>2026</v>
      </c>
      <c r="AE311" s="46">
        <v>2026</v>
      </c>
      <c r="AF311" s="4"/>
      <c r="AG311" s="16"/>
    </row>
    <row r="312" spans="1:33" s="5" customFormat="1" ht="24" customHeight="1">
      <c r="A312" s="46">
        <f t="shared" si="106"/>
        <v>278</v>
      </c>
      <c r="B312" s="47" t="s">
        <v>405</v>
      </c>
      <c r="C312" s="48">
        <f t="shared" si="103"/>
        <v>3618969.05</v>
      </c>
      <c r="D312" s="41"/>
      <c r="E312" s="78"/>
      <c r="F312" s="41"/>
      <c r="G312" s="39"/>
      <c r="H312" s="43"/>
      <c r="I312" s="43"/>
      <c r="J312" s="85"/>
      <c r="K312" s="41"/>
      <c r="L312" s="39"/>
      <c r="M312" s="40"/>
      <c r="N312" s="100">
        <v>1</v>
      </c>
      <c r="O312" s="83">
        <v>3398093</v>
      </c>
      <c r="P312" s="39"/>
      <c r="Q312" s="39"/>
      <c r="R312" s="41"/>
      <c r="S312" s="41"/>
      <c r="T312" s="41"/>
      <c r="U312" s="41"/>
      <c r="V312" s="76">
        <v>169904.65</v>
      </c>
      <c r="W312" s="41">
        <f t="shared" si="104"/>
        <v>50971.4</v>
      </c>
      <c r="X312" s="42"/>
      <c r="Y312" s="42"/>
      <c r="Z312" s="42"/>
      <c r="AA312" s="42"/>
      <c r="AB312" s="45">
        <f t="shared" si="105"/>
        <v>3618969.05</v>
      </c>
      <c r="AC312" s="46"/>
      <c r="AD312" s="46">
        <v>2026</v>
      </c>
      <c r="AE312" s="46">
        <v>2027</v>
      </c>
      <c r="AF312" s="4"/>
      <c r="AG312" s="16"/>
    </row>
    <row r="313" spans="1:33" s="5" customFormat="1" ht="24" customHeight="1">
      <c r="A313" s="46">
        <f t="shared" si="106"/>
        <v>279</v>
      </c>
      <c r="B313" s="47" t="s">
        <v>406</v>
      </c>
      <c r="C313" s="48">
        <f t="shared" si="103"/>
        <v>36560074.909999996</v>
      </c>
      <c r="D313" s="41">
        <v>3918950.9</v>
      </c>
      <c r="E313" s="85">
        <v>1</v>
      </c>
      <c r="F313" s="122">
        <v>1612809</v>
      </c>
      <c r="G313" s="39">
        <v>2694905.53</v>
      </c>
      <c r="H313" s="43">
        <v>3867852.83</v>
      </c>
      <c r="I313" s="43">
        <v>14806221.189999999</v>
      </c>
      <c r="J313" s="85">
        <v>1</v>
      </c>
      <c r="K313" s="95">
        <v>2771340</v>
      </c>
      <c r="L313" s="39">
        <v>4522019.4800000004</v>
      </c>
      <c r="M313" s="40"/>
      <c r="N313" s="62"/>
      <c r="O313" s="83"/>
      <c r="P313" s="39"/>
      <c r="Q313" s="39"/>
      <c r="R313" s="41"/>
      <c r="S313" s="41"/>
      <c r="T313" s="41"/>
      <c r="U313" s="41"/>
      <c r="V313" s="76">
        <f>1629064.5+224000</f>
        <v>1853064.5</v>
      </c>
      <c r="W313" s="41">
        <f t="shared" si="104"/>
        <v>512911.48</v>
      </c>
      <c r="X313" s="42"/>
      <c r="Y313" s="42"/>
      <c r="Z313" s="42"/>
      <c r="AA313" s="42"/>
      <c r="AB313" s="45">
        <f t="shared" si="105"/>
        <v>36560074.909999996</v>
      </c>
      <c r="AC313" s="46"/>
      <c r="AD313" s="46">
        <v>2026</v>
      </c>
      <c r="AE313" s="46">
        <v>2026</v>
      </c>
      <c r="AF313" s="4"/>
      <c r="AG313" s="16"/>
    </row>
    <row r="314" spans="1:33" s="5" customFormat="1" ht="24" customHeight="1">
      <c r="A314" s="46">
        <f t="shared" si="106"/>
        <v>280</v>
      </c>
      <c r="B314" s="47" t="s">
        <v>179</v>
      </c>
      <c r="C314" s="48">
        <f>D314+F314+G314+H314+I314+K314+L314+M314+O314+P314+Q314+R314+S314+W314+V314+X314</f>
        <v>102036384.36</v>
      </c>
      <c r="D314" s="41">
        <v>5677338.3499999996</v>
      </c>
      <c r="E314" s="78"/>
      <c r="F314" s="41"/>
      <c r="G314" s="39">
        <v>3904078.14</v>
      </c>
      <c r="H314" s="43">
        <v>5603313.1799999997</v>
      </c>
      <c r="I314" s="43">
        <v>21449599.559999999</v>
      </c>
      <c r="J314" s="85">
        <v>1</v>
      </c>
      <c r="K314" s="95">
        <v>2771340</v>
      </c>
      <c r="L314" s="39">
        <v>6550996.7599999998</v>
      </c>
      <c r="M314" s="40"/>
      <c r="N314" s="86"/>
      <c r="O314" s="40"/>
      <c r="P314" s="39"/>
      <c r="Q314" s="39">
        <v>4993989.2</v>
      </c>
      <c r="R314" s="41">
        <v>33897646.439999998</v>
      </c>
      <c r="S314" s="41">
        <v>10960509.98</v>
      </c>
      <c r="T314" s="41"/>
      <c r="U314" s="41"/>
      <c r="V314" s="76">
        <v>4790440.58</v>
      </c>
      <c r="W314" s="41">
        <f t="shared" si="104"/>
        <v>1437132.17</v>
      </c>
      <c r="X314" s="42"/>
      <c r="Y314" s="42"/>
      <c r="Z314" s="42"/>
      <c r="AA314" s="42"/>
      <c r="AB314" s="45">
        <f t="shared" si="105"/>
        <v>102036384.36</v>
      </c>
      <c r="AC314" s="46"/>
      <c r="AD314" s="46">
        <v>2026</v>
      </c>
      <c r="AE314" s="46">
        <v>2027</v>
      </c>
      <c r="AF314" s="4"/>
      <c r="AG314" s="16"/>
    </row>
    <row r="315" spans="1:33" s="5" customFormat="1" ht="24" customHeight="1">
      <c r="A315" s="46">
        <f t="shared" si="106"/>
        <v>281</v>
      </c>
      <c r="B315" s="47" t="s">
        <v>785</v>
      </c>
      <c r="C315" s="48">
        <f t="shared" ref="C315" si="107">D315+F315+G315+H315+I315+K315+L315+M315+O315+P315+Q315+R315+S315+W315+V315+X315</f>
        <v>2951477.1</v>
      </c>
      <c r="D315" s="41"/>
      <c r="E315" s="46"/>
      <c r="F315" s="41"/>
      <c r="G315" s="39"/>
      <c r="H315" s="42"/>
      <c r="I315" s="43"/>
      <c r="J315" s="73">
        <v>1</v>
      </c>
      <c r="K315" s="95">
        <v>2771340</v>
      </c>
      <c r="L315" s="171"/>
      <c r="M315" s="171"/>
      <c r="N315" s="171"/>
      <c r="O315" s="171"/>
      <c r="P315" s="169"/>
      <c r="Q315" s="169"/>
      <c r="R315" s="169"/>
      <c r="S315" s="169"/>
      <c r="T315" s="169"/>
      <c r="U315" s="169"/>
      <c r="V315" s="50">
        <v>138567</v>
      </c>
      <c r="W315" s="41">
        <f t="shared" si="104"/>
        <v>41570.1</v>
      </c>
      <c r="X315" s="42"/>
      <c r="Y315" s="42"/>
      <c r="Z315" s="42"/>
      <c r="AA315" s="42"/>
      <c r="AB315" s="45">
        <f t="shared" si="105"/>
        <v>2951477.1</v>
      </c>
      <c r="AC315" s="46"/>
      <c r="AD315" s="46">
        <v>2026</v>
      </c>
      <c r="AE315" s="46">
        <v>2026</v>
      </c>
      <c r="AF315" s="4"/>
      <c r="AG315" s="16"/>
    </row>
    <row r="316" spans="1:33" s="26" customFormat="1" ht="24" customHeight="1">
      <c r="A316" s="175" t="s">
        <v>205</v>
      </c>
      <c r="B316" s="175"/>
      <c r="C316" s="61">
        <f>SUM(C309:C315)</f>
        <v>171211317.69999999</v>
      </c>
      <c r="D316" s="61">
        <f t="shared" ref="D316:AC316" si="108">SUM(D309:D315)</f>
        <v>9596289.25</v>
      </c>
      <c r="E316" s="221">
        <f t="shared" si="108"/>
        <v>1</v>
      </c>
      <c r="F316" s="61">
        <f t="shared" si="108"/>
        <v>1612809</v>
      </c>
      <c r="G316" s="61">
        <f t="shared" si="108"/>
        <v>6598983.6699999999</v>
      </c>
      <c r="H316" s="61">
        <f t="shared" si="108"/>
        <v>9471166.0099999998</v>
      </c>
      <c r="I316" s="61">
        <f t="shared" si="108"/>
        <v>36255820.75</v>
      </c>
      <c r="J316" s="221">
        <f t="shared" si="108"/>
        <v>5</v>
      </c>
      <c r="K316" s="61">
        <f t="shared" si="108"/>
        <v>13856700</v>
      </c>
      <c r="L316" s="61">
        <f t="shared" si="108"/>
        <v>11073016.24</v>
      </c>
      <c r="M316" s="61">
        <f t="shared" si="108"/>
        <v>0</v>
      </c>
      <c r="N316" s="221">
        <f t="shared" si="108"/>
        <v>1</v>
      </c>
      <c r="O316" s="61">
        <f t="shared" si="108"/>
        <v>3398093</v>
      </c>
      <c r="P316" s="61">
        <f t="shared" si="108"/>
        <v>18912167.210000001</v>
      </c>
      <c r="Q316" s="61">
        <f t="shared" si="108"/>
        <v>4993989.2</v>
      </c>
      <c r="R316" s="61">
        <f t="shared" si="108"/>
        <v>33897646.439999998</v>
      </c>
      <c r="S316" s="61">
        <f t="shared" si="108"/>
        <v>10960509.98</v>
      </c>
      <c r="T316" s="61">
        <f t="shared" si="108"/>
        <v>0</v>
      </c>
      <c r="U316" s="61">
        <f t="shared" si="108"/>
        <v>0</v>
      </c>
      <c r="V316" s="61">
        <f t="shared" si="108"/>
        <v>8174719.0899999999</v>
      </c>
      <c r="W316" s="61">
        <f t="shared" si="108"/>
        <v>2409407.86</v>
      </c>
      <c r="X316" s="61">
        <f t="shared" si="108"/>
        <v>0</v>
      </c>
      <c r="Y316" s="61">
        <f t="shared" si="108"/>
        <v>0</v>
      </c>
      <c r="Z316" s="61">
        <f t="shared" si="108"/>
        <v>0</v>
      </c>
      <c r="AA316" s="61">
        <f t="shared" si="108"/>
        <v>0</v>
      </c>
      <c r="AB316" s="61">
        <f t="shared" si="108"/>
        <v>171211317.69999999</v>
      </c>
      <c r="AC316" s="61">
        <f t="shared" si="108"/>
        <v>0</v>
      </c>
      <c r="AD316" s="170" t="s">
        <v>29</v>
      </c>
      <c r="AE316" s="170" t="s">
        <v>29</v>
      </c>
      <c r="AF316" s="24"/>
      <c r="AG316" s="25"/>
    </row>
    <row r="317" spans="1:33" ht="24" customHeight="1">
      <c r="A317" s="179" t="s">
        <v>110</v>
      </c>
      <c r="B317" s="179"/>
      <c r="C317" s="179"/>
      <c r="D317" s="179"/>
      <c r="E317" s="179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  <c r="X317" s="179"/>
      <c r="Y317" s="179"/>
      <c r="Z317" s="179"/>
      <c r="AA317" s="179"/>
      <c r="AB317" s="179"/>
      <c r="AC317" s="179"/>
      <c r="AD317" s="179"/>
      <c r="AE317" s="179"/>
      <c r="AF317" s="93"/>
      <c r="AG317" s="94"/>
    </row>
    <row r="318" spans="1:33" s="5" customFormat="1" ht="24" customHeight="1">
      <c r="A318" s="46">
        <f>A315+1</f>
        <v>282</v>
      </c>
      <c r="B318" s="47" t="s">
        <v>113</v>
      </c>
      <c r="C318" s="127">
        <f>D318+F318+G318+H318+I318+K318+L318+M318+O318+P318+Q318+R318+S318+W318+V318+X318</f>
        <v>13596595.67</v>
      </c>
      <c r="D318" s="41"/>
      <c r="E318" s="41"/>
      <c r="F318" s="41"/>
      <c r="G318" s="39"/>
      <c r="H318" s="43">
        <v>3174263.56</v>
      </c>
      <c r="I318" s="43">
        <v>7294098.9199999999</v>
      </c>
      <c r="J318" s="42"/>
      <c r="K318" s="41"/>
      <c r="L318" s="39">
        <v>2298394.0099999998</v>
      </c>
      <c r="M318" s="40"/>
      <c r="N318" s="40"/>
      <c r="O318" s="40"/>
      <c r="P318" s="41"/>
      <c r="Q318" s="41"/>
      <c r="R318" s="128"/>
      <c r="S318" s="43"/>
      <c r="T318" s="43"/>
      <c r="U318" s="43"/>
      <c r="V318" s="76">
        <v>638337.82999999996</v>
      </c>
      <c r="W318" s="58">
        <f t="shared" ref="W318" si="109">ROUND((D318+F318+G318+H318+I318+K318+L318+M318+O318+P318+Q318+R318+S318)*1.5%,2)</f>
        <v>191501.35</v>
      </c>
      <c r="X318" s="42"/>
      <c r="Y318" s="70"/>
      <c r="Z318" s="70"/>
      <c r="AA318" s="42"/>
      <c r="AB318" s="45">
        <f>C318</f>
        <v>13596595.67</v>
      </c>
      <c r="AC318" s="46"/>
      <c r="AD318" s="46">
        <v>2026</v>
      </c>
      <c r="AE318" s="46">
        <v>2026</v>
      </c>
      <c r="AF318" s="4"/>
      <c r="AG318" s="16"/>
    </row>
    <row r="319" spans="1:33" s="19" customFormat="1" ht="24" customHeight="1">
      <c r="A319" s="175" t="s">
        <v>205</v>
      </c>
      <c r="B319" s="175"/>
      <c r="C319" s="61">
        <f t="shared" ref="C319:AB319" si="110">SUM(C318:C318)</f>
        <v>13596595.67</v>
      </c>
      <c r="D319" s="102">
        <f t="shared" si="110"/>
        <v>0</v>
      </c>
      <c r="E319" s="102">
        <f t="shared" si="110"/>
        <v>0</v>
      </c>
      <c r="F319" s="102">
        <f t="shared" si="110"/>
        <v>0</v>
      </c>
      <c r="G319" s="102">
        <f t="shared" si="110"/>
        <v>0</v>
      </c>
      <c r="H319" s="102">
        <f t="shared" si="110"/>
        <v>3174263.56</v>
      </c>
      <c r="I319" s="102">
        <f t="shared" si="110"/>
        <v>7294098.9199999999</v>
      </c>
      <c r="J319" s="102">
        <f t="shared" si="110"/>
        <v>0</v>
      </c>
      <c r="K319" s="102">
        <f t="shared" si="110"/>
        <v>0</v>
      </c>
      <c r="L319" s="102">
        <f t="shared" si="110"/>
        <v>2298394.0099999998</v>
      </c>
      <c r="M319" s="102">
        <f t="shared" si="110"/>
        <v>0</v>
      </c>
      <c r="N319" s="102">
        <f t="shared" si="110"/>
        <v>0</v>
      </c>
      <c r="O319" s="102">
        <f t="shared" si="110"/>
        <v>0</v>
      </c>
      <c r="P319" s="102">
        <f t="shared" si="110"/>
        <v>0</v>
      </c>
      <c r="Q319" s="61">
        <f t="shared" si="110"/>
        <v>0</v>
      </c>
      <c r="R319" s="61">
        <f t="shared" si="110"/>
        <v>0</v>
      </c>
      <c r="S319" s="61">
        <f t="shared" si="110"/>
        <v>0</v>
      </c>
      <c r="T319" s="61"/>
      <c r="U319" s="61"/>
      <c r="V319" s="61">
        <f t="shared" si="110"/>
        <v>638337.82999999996</v>
      </c>
      <c r="W319" s="61">
        <f t="shared" si="110"/>
        <v>191501.35</v>
      </c>
      <c r="X319" s="61">
        <f t="shared" si="110"/>
        <v>0</v>
      </c>
      <c r="Y319" s="61">
        <f t="shared" si="110"/>
        <v>0</v>
      </c>
      <c r="Z319" s="61">
        <f t="shared" si="110"/>
        <v>0</v>
      </c>
      <c r="AA319" s="61">
        <f t="shared" si="110"/>
        <v>0</v>
      </c>
      <c r="AB319" s="61">
        <f t="shared" si="110"/>
        <v>13596595.67</v>
      </c>
      <c r="AC319" s="170"/>
      <c r="AD319" s="170" t="s">
        <v>29</v>
      </c>
      <c r="AE319" s="170" t="s">
        <v>29</v>
      </c>
      <c r="AF319" s="18"/>
      <c r="AG319" s="23"/>
    </row>
    <row r="320" spans="1:33" s="26" customFormat="1" ht="24" customHeight="1">
      <c r="A320" s="176" t="s">
        <v>183</v>
      </c>
      <c r="B320" s="177"/>
      <c r="C320" s="177"/>
      <c r="D320" s="177"/>
      <c r="E320" s="177"/>
      <c r="F320" s="177"/>
      <c r="G320" s="177"/>
      <c r="H320" s="177"/>
      <c r="I320" s="177"/>
      <c r="J320" s="177"/>
      <c r="K320" s="177"/>
      <c r="L320" s="177"/>
      <c r="M320" s="177"/>
      <c r="N320" s="177"/>
      <c r="O320" s="177"/>
      <c r="P320" s="177"/>
      <c r="Q320" s="177"/>
      <c r="R320" s="177"/>
      <c r="S320" s="177"/>
      <c r="T320" s="177"/>
      <c r="U320" s="177"/>
      <c r="V320" s="177"/>
      <c r="W320" s="177"/>
      <c r="X320" s="177"/>
      <c r="Y320" s="177"/>
      <c r="Z320" s="177"/>
      <c r="AA320" s="177"/>
      <c r="AB320" s="177"/>
      <c r="AC320" s="177"/>
      <c r="AD320" s="177"/>
      <c r="AE320" s="178"/>
      <c r="AF320" s="24"/>
      <c r="AG320" s="25"/>
    </row>
    <row r="321" spans="1:33" ht="24" customHeight="1">
      <c r="A321" s="179" t="s">
        <v>184</v>
      </c>
      <c r="B321" s="179"/>
      <c r="C321" s="179"/>
      <c r="D321" s="179"/>
      <c r="E321" s="179"/>
      <c r="F321" s="179"/>
      <c r="G321" s="179"/>
      <c r="H321" s="179"/>
      <c r="I321" s="179"/>
      <c r="J321" s="179"/>
      <c r="K321" s="179"/>
      <c r="L321" s="179"/>
      <c r="M321" s="179"/>
      <c r="N321" s="179"/>
      <c r="O321" s="179"/>
      <c r="P321" s="179"/>
      <c r="Q321" s="179"/>
      <c r="R321" s="179"/>
      <c r="S321" s="179"/>
      <c r="T321" s="179"/>
      <c r="U321" s="179"/>
      <c r="V321" s="179"/>
      <c r="W321" s="179"/>
      <c r="X321" s="179"/>
      <c r="Y321" s="179"/>
      <c r="Z321" s="179"/>
      <c r="AA321" s="179"/>
      <c r="AB321" s="179"/>
      <c r="AC321" s="179"/>
      <c r="AD321" s="179"/>
      <c r="AE321" s="179"/>
      <c r="AF321" s="93"/>
      <c r="AG321" s="94"/>
    </row>
    <row r="322" spans="1:33" s="5" customFormat="1" ht="24" customHeight="1">
      <c r="A322" s="46">
        <f>A318+1</f>
        <v>283</v>
      </c>
      <c r="B322" s="151" t="s">
        <v>407</v>
      </c>
      <c r="C322" s="48">
        <f>D322+F322+G322+H322+I322+K322+L322+M322+O322+P322+Q322+R322+S322+W322+V322+X322</f>
        <v>16960854.57</v>
      </c>
      <c r="D322" s="82"/>
      <c r="E322" s="129"/>
      <c r="F322" s="41"/>
      <c r="G322" s="39"/>
      <c r="H322" s="81"/>
      <c r="I322" s="43"/>
      <c r="J322" s="42"/>
      <c r="K322" s="41"/>
      <c r="L322" s="39"/>
      <c r="M322" s="40"/>
      <c r="N322" s="40"/>
      <c r="O322" s="40"/>
      <c r="P322" s="41">
        <v>15925685.039999999</v>
      </c>
      <c r="Q322" s="41"/>
      <c r="R322" s="41"/>
      <c r="S322" s="43"/>
      <c r="T322" s="43"/>
      <c r="U322" s="43"/>
      <c r="V322" s="45">
        <v>796284.25</v>
      </c>
      <c r="W322" s="58">
        <f t="shared" ref="W322:W325" si="111">ROUND((D322+F322+G322+H322+I322+K322+L322+M322+O322+P322+Q322+R322+S322)*1.5%,2)</f>
        <v>238885.28</v>
      </c>
      <c r="X322" s="42"/>
      <c r="Y322" s="42"/>
      <c r="Z322" s="45"/>
      <c r="AA322" s="42"/>
      <c r="AB322" s="45">
        <f>C322</f>
        <v>16960854.57</v>
      </c>
      <c r="AC322" s="46"/>
      <c r="AD322" s="46">
        <v>2026</v>
      </c>
      <c r="AE322" s="46">
        <v>2026</v>
      </c>
      <c r="AF322" s="27"/>
      <c r="AG322" s="16"/>
    </row>
    <row r="323" spans="1:33" s="5" customFormat="1" ht="24" customHeight="1">
      <c r="A323" s="46">
        <f>A322+1</f>
        <v>284</v>
      </c>
      <c r="B323" s="151" t="s">
        <v>763</v>
      </c>
      <c r="C323" s="48">
        <f>D323+F323+G323+H323+I323+K323+L323+M323+O323+P323+Q323+R323+S323+W323+V323+X323</f>
        <v>9266250.0299999993</v>
      </c>
      <c r="D323" s="82"/>
      <c r="E323" s="129"/>
      <c r="F323" s="41"/>
      <c r="G323" s="39"/>
      <c r="H323" s="81"/>
      <c r="I323" s="43"/>
      <c r="J323" s="42"/>
      <c r="K323" s="41"/>
      <c r="L323" s="39"/>
      <c r="M323" s="40"/>
      <c r="N323" s="40"/>
      <c r="O323" s="40"/>
      <c r="P323" s="41"/>
      <c r="Q323" s="41"/>
      <c r="R323" s="41">
        <v>6145748.7699999996</v>
      </c>
      <c r="S323" s="43">
        <v>2554955.4900000002</v>
      </c>
      <c r="T323" s="43"/>
      <c r="U323" s="43"/>
      <c r="V323" s="45">
        <v>435035.21</v>
      </c>
      <c r="W323" s="58">
        <f t="shared" si="111"/>
        <v>130510.56</v>
      </c>
      <c r="X323" s="42"/>
      <c r="Y323" s="42"/>
      <c r="Z323" s="45"/>
      <c r="AA323" s="42"/>
      <c r="AB323" s="45">
        <f t="shared" ref="AB323:AB325" si="112">C323</f>
        <v>9266250.0299999993</v>
      </c>
      <c r="AC323" s="46"/>
      <c r="AD323" s="46">
        <v>2026</v>
      </c>
      <c r="AE323" s="46">
        <v>2026</v>
      </c>
      <c r="AF323" s="27"/>
      <c r="AG323" s="16"/>
    </row>
    <row r="324" spans="1:33" s="5" customFormat="1" ht="24" customHeight="1">
      <c r="A324" s="46">
        <f t="shared" ref="A324" si="113">A323+1</f>
        <v>285</v>
      </c>
      <c r="B324" s="151" t="s">
        <v>764</v>
      </c>
      <c r="C324" s="48">
        <f>D324+F324+G324+H324+I324+K324+L324+M324+O324+P324+Q324+R324+S324+W324+V324+X324</f>
        <v>72074016.769999996</v>
      </c>
      <c r="D324" s="82">
        <v>4651612.34</v>
      </c>
      <c r="E324" s="85">
        <v>1</v>
      </c>
      <c r="F324" s="50">
        <v>1612809</v>
      </c>
      <c r="G324" s="39">
        <v>3198727.45</v>
      </c>
      <c r="H324" s="81">
        <v>4590961.3099999996</v>
      </c>
      <c r="I324" s="43">
        <v>17574295.510000002</v>
      </c>
      <c r="J324" s="73">
        <v>1</v>
      </c>
      <c r="K324" s="95">
        <v>2771340</v>
      </c>
      <c r="L324" s="39">
        <v>5367426.68</v>
      </c>
      <c r="M324" s="40"/>
      <c r="N324" s="40"/>
      <c r="O324" s="40"/>
      <c r="P324" s="41"/>
      <c r="Q324" s="41"/>
      <c r="R324" s="41">
        <v>27773350.920000002</v>
      </c>
      <c r="S324" s="43"/>
      <c r="T324" s="43"/>
      <c r="U324" s="43"/>
      <c r="V324" s="45">
        <f>3066837.65+224000+229548.06</f>
        <v>3520385.71</v>
      </c>
      <c r="W324" s="58">
        <f t="shared" si="111"/>
        <v>1013107.85</v>
      </c>
      <c r="X324" s="42"/>
      <c r="Y324" s="42"/>
      <c r="Z324" s="45"/>
      <c r="AA324" s="42"/>
      <c r="AB324" s="45">
        <f t="shared" si="112"/>
        <v>72074016.769999996</v>
      </c>
      <c r="AC324" s="46"/>
      <c r="AD324" s="46">
        <v>2026</v>
      </c>
      <c r="AE324" s="46">
        <v>2026</v>
      </c>
      <c r="AF324" s="27"/>
      <c r="AG324" s="16"/>
    </row>
    <row r="325" spans="1:33" s="5" customFormat="1" ht="24" customHeight="1">
      <c r="A325" s="46">
        <f t="shared" ref="A325" si="114">A324+1</f>
        <v>286</v>
      </c>
      <c r="B325" s="151" t="s">
        <v>69</v>
      </c>
      <c r="C325" s="48">
        <f>D325+F325+G325+H325+I325+K325+L325+M325+O325+P325+Q325+R325+S325+W325+V325+X325</f>
        <v>20244648.18</v>
      </c>
      <c r="D325" s="82">
        <v>1134566.58</v>
      </c>
      <c r="E325" s="129"/>
      <c r="F325" s="41"/>
      <c r="G325" s="39">
        <v>884326.21</v>
      </c>
      <c r="H325" s="81">
        <v>2023638.14</v>
      </c>
      <c r="I325" s="43">
        <v>10729929.5</v>
      </c>
      <c r="J325" s="85">
        <v>1</v>
      </c>
      <c r="K325" s="95">
        <v>2771340</v>
      </c>
      <c r="L325" s="39">
        <v>1465258.85</v>
      </c>
      <c r="M325" s="40"/>
      <c r="N325" s="40"/>
      <c r="O325" s="40"/>
      <c r="P325" s="41"/>
      <c r="Q325" s="41"/>
      <c r="R325" s="41"/>
      <c r="S325" s="43"/>
      <c r="T325" s="43"/>
      <c r="U325" s="43"/>
      <c r="V325" s="45">
        <v>950453.01</v>
      </c>
      <c r="W325" s="58">
        <f t="shared" si="111"/>
        <v>285135.89</v>
      </c>
      <c r="X325" s="42"/>
      <c r="Y325" s="42"/>
      <c r="Z325" s="42"/>
      <c r="AA325" s="42"/>
      <c r="AB325" s="45">
        <f t="shared" si="112"/>
        <v>20244648.18</v>
      </c>
      <c r="AC325" s="46"/>
      <c r="AD325" s="46">
        <v>2026</v>
      </c>
      <c r="AE325" s="46">
        <v>2026</v>
      </c>
      <c r="AF325" s="27"/>
      <c r="AG325" s="16"/>
    </row>
    <row r="326" spans="1:33" s="19" customFormat="1" ht="24" customHeight="1">
      <c r="A326" s="175" t="s">
        <v>205</v>
      </c>
      <c r="B326" s="175"/>
      <c r="C326" s="61">
        <f>SUM(C322:C325)</f>
        <v>118545769.55</v>
      </c>
      <c r="D326" s="61">
        <f t="shared" ref="D326:AC326" si="115">SUM(D322:D325)</f>
        <v>5786178.9199999999</v>
      </c>
      <c r="E326" s="87">
        <f t="shared" si="115"/>
        <v>1</v>
      </c>
      <c r="F326" s="61">
        <f t="shared" si="115"/>
        <v>1612809</v>
      </c>
      <c r="G326" s="61">
        <f t="shared" si="115"/>
        <v>4083053.66</v>
      </c>
      <c r="H326" s="61">
        <f t="shared" si="115"/>
        <v>6614599.4500000002</v>
      </c>
      <c r="I326" s="61">
        <f t="shared" si="115"/>
        <v>28304225.010000002</v>
      </c>
      <c r="J326" s="87">
        <f t="shared" si="115"/>
        <v>2</v>
      </c>
      <c r="K326" s="61">
        <f t="shared" si="115"/>
        <v>5542680</v>
      </c>
      <c r="L326" s="61">
        <f t="shared" si="115"/>
        <v>6832685.5300000003</v>
      </c>
      <c r="M326" s="61">
        <f t="shared" si="115"/>
        <v>0</v>
      </c>
      <c r="N326" s="61">
        <f t="shared" si="115"/>
        <v>0</v>
      </c>
      <c r="O326" s="61">
        <f t="shared" si="115"/>
        <v>0</v>
      </c>
      <c r="P326" s="61">
        <f t="shared" si="115"/>
        <v>15925685.039999999</v>
      </c>
      <c r="Q326" s="61">
        <f t="shared" si="115"/>
        <v>0</v>
      </c>
      <c r="R326" s="61">
        <f t="shared" si="115"/>
        <v>33919099.689999998</v>
      </c>
      <c r="S326" s="61">
        <f t="shared" si="115"/>
        <v>2554955.4900000002</v>
      </c>
      <c r="T326" s="61">
        <f t="shared" si="115"/>
        <v>0</v>
      </c>
      <c r="U326" s="61">
        <f t="shared" si="115"/>
        <v>0</v>
      </c>
      <c r="V326" s="61">
        <f t="shared" si="115"/>
        <v>5702158.1799999997</v>
      </c>
      <c r="W326" s="61">
        <f t="shared" si="115"/>
        <v>1667639.58</v>
      </c>
      <c r="X326" s="61">
        <f t="shared" si="115"/>
        <v>0</v>
      </c>
      <c r="Y326" s="61">
        <f t="shared" si="115"/>
        <v>0</v>
      </c>
      <c r="Z326" s="61">
        <f t="shared" si="115"/>
        <v>0</v>
      </c>
      <c r="AA326" s="61">
        <f t="shared" si="115"/>
        <v>0</v>
      </c>
      <c r="AB326" s="61">
        <f t="shared" si="115"/>
        <v>118545769.55</v>
      </c>
      <c r="AC326" s="61">
        <f t="shared" si="115"/>
        <v>0</v>
      </c>
      <c r="AD326" s="170" t="s">
        <v>29</v>
      </c>
      <c r="AE326" s="170" t="s">
        <v>29</v>
      </c>
      <c r="AF326" s="18"/>
      <c r="AG326" s="23"/>
    </row>
    <row r="327" spans="1:33" s="19" customFormat="1" ht="37.5" customHeight="1">
      <c r="A327" s="175" t="s">
        <v>408</v>
      </c>
      <c r="B327" s="175"/>
      <c r="C327" s="61">
        <f>C326</f>
        <v>118545769.55</v>
      </c>
      <c r="D327" s="61">
        <f t="shared" ref="D327:AC327" si="116">D326</f>
        <v>5786178.9199999999</v>
      </c>
      <c r="E327" s="87">
        <f t="shared" si="116"/>
        <v>1</v>
      </c>
      <c r="F327" s="61">
        <f t="shared" si="116"/>
        <v>1612809</v>
      </c>
      <c r="G327" s="61">
        <f t="shared" si="116"/>
        <v>4083053.66</v>
      </c>
      <c r="H327" s="61">
        <f t="shared" si="116"/>
        <v>6614599.4500000002</v>
      </c>
      <c r="I327" s="61">
        <f t="shared" si="116"/>
        <v>28304225.010000002</v>
      </c>
      <c r="J327" s="87">
        <f t="shared" si="116"/>
        <v>2</v>
      </c>
      <c r="K327" s="61">
        <f t="shared" si="116"/>
        <v>5542680</v>
      </c>
      <c r="L327" s="61">
        <f t="shared" si="116"/>
        <v>6832685.5300000003</v>
      </c>
      <c r="M327" s="61">
        <f t="shared" si="116"/>
        <v>0</v>
      </c>
      <c r="N327" s="61">
        <f t="shared" si="116"/>
        <v>0</v>
      </c>
      <c r="O327" s="61">
        <f t="shared" si="116"/>
        <v>0</v>
      </c>
      <c r="P327" s="61">
        <f t="shared" si="116"/>
        <v>15925685.039999999</v>
      </c>
      <c r="Q327" s="61">
        <f t="shared" si="116"/>
        <v>0</v>
      </c>
      <c r="R327" s="61">
        <f t="shared" si="116"/>
        <v>33919099.689999998</v>
      </c>
      <c r="S327" s="61">
        <f t="shared" si="116"/>
        <v>2554955.4900000002</v>
      </c>
      <c r="T327" s="61">
        <f t="shared" si="116"/>
        <v>0</v>
      </c>
      <c r="U327" s="61">
        <f t="shared" si="116"/>
        <v>0</v>
      </c>
      <c r="V327" s="61">
        <f t="shared" si="116"/>
        <v>5702158.1799999997</v>
      </c>
      <c r="W327" s="61">
        <f t="shared" si="116"/>
        <v>1667639.58</v>
      </c>
      <c r="X327" s="61">
        <f t="shared" si="116"/>
        <v>0</v>
      </c>
      <c r="Y327" s="61">
        <f t="shared" si="116"/>
        <v>0</v>
      </c>
      <c r="Z327" s="61">
        <f t="shared" si="116"/>
        <v>0</v>
      </c>
      <c r="AA327" s="61">
        <f t="shared" si="116"/>
        <v>0</v>
      </c>
      <c r="AB327" s="61">
        <f t="shared" si="116"/>
        <v>118545769.55</v>
      </c>
      <c r="AC327" s="61">
        <f t="shared" si="116"/>
        <v>0</v>
      </c>
      <c r="AD327" s="170" t="s">
        <v>29</v>
      </c>
      <c r="AE327" s="170" t="s">
        <v>29</v>
      </c>
      <c r="AF327" s="18"/>
      <c r="AG327" s="23"/>
    </row>
    <row r="328" spans="1:33" s="26" customFormat="1" ht="24" customHeight="1">
      <c r="A328" s="176" t="s">
        <v>185</v>
      </c>
      <c r="B328" s="177"/>
      <c r="C328" s="177"/>
      <c r="D328" s="177"/>
      <c r="E328" s="177"/>
      <c r="F328" s="177"/>
      <c r="G328" s="177"/>
      <c r="H328" s="177"/>
      <c r="I328" s="177"/>
      <c r="J328" s="177"/>
      <c r="K328" s="177"/>
      <c r="L328" s="177"/>
      <c r="M328" s="177"/>
      <c r="N328" s="177"/>
      <c r="O328" s="177"/>
      <c r="P328" s="177"/>
      <c r="Q328" s="177"/>
      <c r="R328" s="177"/>
      <c r="S328" s="177"/>
      <c r="T328" s="177"/>
      <c r="U328" s="177"/>
      <c r="V328" s="177"/>
      <c r="W328" s="177"/>
      <c r="X328" s="177"/>
      <c r="Y328" s="177"/>
      <c r="Z328" s="177"/>
      <c r="AA328" s="177"/>
      <c r="AB328" s="177"/>
      <c r="AC328" s="177"/>
      <c r="AD328" s="177"/>
      <c r="AE328" s="178"/>
      <c r="AF328" s="24"/>
      <c r="AG328" s="25"/>
    </row>
    <row r="329" spans="1:33" ht="24" customHeight="1">
      <c r="A329" s="179" t="s">
        <v>186</v>
      </c>
      <c r="B329" s="179"/>
      <c r="C329" s="179"/>
      <c r="D329" s="179"/>
      <c r="E329" s="179"/>
      <c r="F329" s="179"/>
      <c r="G329" s="179"/>
      <c r="H329" s="179"/>
      <c r="I329" s="179"/>
      <c r="J329" s="179"/>
      <c r="K329" s="179"/>
      <c r="L329" s="179"/>
      <c r="M329" s="179"/>
      <c r="N329" s="179"/>
      <c r="O329" s="179"/>
      <c r="P329" s="179"/>
      <c r="Q329" s="179"/>
      <c r="R329" s="179"/>
      <c r="S329" s="179"/>
      <c r="T329" s="179"/>
      <c r="U329" s="179"/>
      <c r="V329" s="179"/>
      <c r="W329" s="179"/>
      <c r="X329" s="179"/>
      <c r="Y329" s="179"/>
      <c r="Z329" s="179"/>
      <c r="AA329" s="179"/>
      <c r="AB329" s="179"/>
      <c r="AC329" s="179"/>
      <c r="AD329" s="179"/>
      <c r="AE329" s="179"/>
      <c r="AF329" s="93"/>
      <c r="AG329" s="94"/>
    </row>
    <row r="330" spans="1:33" s="5" customFormat="1" ht="24" customHeight="1">
      <c r="A330" s="46">
        <f>A325+1</f>
        <v>287</v>
      </c>
      <c r="B330" s="47" t="s">
        <v>409</v>
      </c>
      <c r="C330" s="48">
        <f t="shared" ref="C330:C338" si="117">D330+F330+G330+H330+I330+K330+L330+M330+O330+P330+Q330+R330+S330+W330+V330+X330</f>
        <v>3849957.96</v>
      </c>
      <c r="D330" s="41"/>
      <c r="E330" s="78"/>
      <c r="F330" s="41"/>
      <c r="G330" s="39"/>
      <c r="H330" s="43"/>
      <c r="I330" s="43"/>
      <c r="J330" s="42"/>
      <c r="K330" s="41"/>
      <c r="L330" s="39"/>
      <c r="M330" s="40"/>
      <c r="N330" s="86">
        <v>1</v>
      </c>
      <c r="O330" s="86">
        <v>3614984</v>
      </c>
      <c r="P330" s="41"/>
      <c r="Q330" s="41"/>
      <c r="R330" s="41"/>
      <c r="S330" s="43"/>
      <c r="T330" s="43"/>
      <c r="U330" s="43"/>
      <c r="V330" s="128">
        <v>180749.2</v>
      </c>
      <c r="W330" s="58">
        <f t="shared" ref="W330:W338" si="118">ROUND((D330+F330+G330+H330+I330+K330+L330+M330+O330+P330+Q330+R330+S330)*1.5%,2)</f>
        <v>54224.76</v>
      </c>
      <c r="X330" s="42"/>
      <c r="Y330" s="42"/>
      <c r="Z330" s="42"/>
      <c r="AA330" s="42"/>
      <c r="AB330" s="45">
        <f>C330</f>
        <v>3849957.96</v>
      </c>
      <c r="AC330" s="46"/>
      <c r="AD330" s="46">
        <v>2026</v>
      </c>
      <c r="AE330" s="46">
        <v>2027</v>
      </c>
      <c r="AF330" s="4"/>
      <c r="AG330" s="16"/>
    </row>
    <row r="331" spans="1:33" s="5" customFormat="1" ht="24" customHeight="1">
      <c r="A331" s="46">
        <f>A330+1</f>
        <v>288</v>
      </c>
      <c r="B331" s="47" t="s">
        <v>410</v>
      </c>
      <c r="C331" s="48">
        <f t="shared" si="117"/>
        <v>3849957.96</v>
      </c>
      <c r="D331" s="41"/>
      <c r="E331" s="78"/>
      <c r="F331" s="41"/>
      <c r="G331" s="39"/>
      <c r="H331" s="43"/>
      <c r="I331" s="43"/>
      <c r="J331" s="42"/>
      <c r="K331" s="41"/>
      <c r="L331" s="39"/>
      <c r="M331" s="40"/>
      <c r="N331" s="86">
        <v>1</v>
      </c>
      <c r="O331" s="86">
        <v>3614984</v>
      </c>
      <c r="P331" s="41"/>
      <c r="Q331" s="41"/>
      <c r="R331" s="41"/>
      <c r="S331" s="43"/>
      <c r="T331" s="43"/>
      <c r="U331" s="43"/>
      <c r="V331" s="128">
        <v>180749.2</v>
      </c>
      <c r="W331" s="58">
        <f t="shared" si="118"/>
        <v>54224.76</v>
      </c>
      <c r="X331" s="42"/>
      <c r="Y331" s="42"/>
      <c r="Z331" s="42"/>
      <c r="AA331" s="42"/>
      <c r="AB331" s="45">
        <f>C331</f>
        <v>3849957.96</v>
      </c>
      <c r="AC331" s="46"/>
      <c r="AD331" s="46">
        <v>2026</v>
      </c>
      <c r="AE331" s="46">
        <v>2027</v>
      </c>
      <c r="AF331" s="4"/>
      <c r="AG331" s="16"/>
    </row>
    <row r="332" spans="1:33" s="5" customFormat="1" ht="24" customHeight="1">
      <c r="A332" s="46">
        <f t="shared" ref="A332:A338" si="119">A331+1</f>
        <v>289</v>
      </c>
      <c r="B332" s="47" t="s">
        <v>411</v>
      </c>
      <c r="C332" s="48">
        <f t="shared" si="117"/>
        <v>3849957.96</v>
      </c>
      <c r="D332" s="41"/>
      <c r="E332" s="78"/>
      <c r="F332" s="41"/>
      <c r="G332" s="39"/>
      <c r="H332" s="43"/>
      <c r="I332" s="43"/>
      <c r="J332" s="42"/>
      <c r="K332" s="41"/>
      <c r="L332" s="39"/>
      <c r="M332" s="40"/>
      <c r="N332" s="86">
        <v>1</v>
      </c>
      <c r="O332" s="86">
        <v>3614984</v>
      </c>
      <c r="P332" s="41"/>
      <c r="Q332" s="41"/>
      <c r="R332" s="41"/>
      <c r="S332" s="43"/>
      <c r="T332" s="43"/>
      <c r="U332" s="43"/>
      <c r="V332" s="128">
        <v>180749.2</v>
      </c>
      <c r="W332" s="58">
        <f t="shared" si="118"/>
        <v>54224.76</v>
      </c>
      <c r="X332" s="42"/>
      <c r="Y332" s="42"/>
      <c r="Z332" s="42"/>
      <c r="AA332" s="42"/>
      <c r="AB332" s="45">
        <f t="shared" ref="AB332:AB338" si="120">C332</f>
        <v>3849957.96</v>
      </c>
      <c r="AC332" s="46"/>
      <c r="AD332" s="46">
        <v>2026</v>
      </c>
      <c r="AE332" s="46">
        <v>2027</v>
      </c>
      <c r="AF332" s="4"/>
      <c r="AG332" s="16"/>
    </row>
    <row r="333" spans="1:33" s="5" customFormat="1" ht="24" customHeight="1">
      <c r="A333" s="46">
        <f t="shared" si="119"/>
        <v>290</v>
      </c>
      <c r="B333" s="47" t="s">
        <v>412</v>
      </c>
      <c r="C333" s="48">
        <f t="shared" si="117"/>
        <v>15399831.84</v>
      </c>
      <c r="D333" s="41"/>
      <c r="E333" s="78"/>
      <c r="F333" s="41"/>
      <c r="G333" s="39"/>
      <c r="H333" s="43"/>
      <c r="I333" s="43"/>
      <c r="J333" s="42"/>
      <c r="K333" s="41"/>
      <c r="L333" s="39"/>
      <c r="M333" s="40"/>
      <c r="N333" s="86">
        <v>4</v>
      </c>
      <c r="O333" s="86">
        <f>3614984*N333</f>
        <v>14459936</v>
      </c>
      <c r="P333" s="41"/>
      <c r="Q333" s="41"/>
      <c r="R333" s="41"/>
      <c r="S333" s="43"/>
      <c r="T333" s="43"/>
      <c r="U333" s="43"/>
      <c r="V333" s="128">
        <v>722996.8</v>
      </c>
      <c r="W333" s="58">
        <f t="shared" si="118"/>
        <v>216899.04</v>
      </c>
      <c r="X333" s="42"/>
      <c r="Y333" s="42"/>
      <c r="Z333" s="42"/>
      <c r="AA333" s="42"/>
      <c r="AB333" s="45">
        <f t="shared" si="120"/>
        <v>15399831.84</v>
      </c>
      <c r="AC333" s="46"/>
      <c r="AD333" s="46">
        <v>2026</v>
      </c>
      <c r="AE333" s="46">
        <v>2027</v>
      </c>
      <c r="AF333" s="4"/>
      <c r="AG333" s="16"/>
    </row>
    <row r="334" spans="1:33" s="5" customFormat="1" ht="24" customHeight="1">
      <c r="A334" s="46">
        <f t="shared" si="119"/>
        <v>291</v>
      </c>
      <c r="B334" s="47" t="s">
        <v>413</v>
      </c>
      <c r="C334" s="48">
        <f t="shared" si="117"/>
        <v>22712611.620000001</v>
      </c>
      <c r="D334" s="41"/>
      <c r="E334" s="78"/>
      <c r="F334" s="41"/>
      <c r="G334" s="39"/>
      <c r="H334" s="43"/>
      <c r="I334" s="43"/>
      <c r="J334" s="42"/>
      <c r="K334" s="41"/>
      <c r="L334" s="39"/>
      <c r="M334" s="40"/>
      <c r="N334" s="86"/>
      <c r="O334" s="86"/>
      <c r="P334" s="41">
        <v>21326395.890000001</v>
      </c>
      <c r="Q334" s="41"/>
      <c r="R334" s="41"/>
      <c r="S334" s="43"/>
      <c r="T334" s="43"/>
      <c r="U334" s="43"/>
      <c r="V334" s="128">
        <v>1066319.79</v>
      </c>
      <c r="W334" s="58">
        <f t="shared" si="118"/>
        <v>319895.94</v>
      </c>
      <c r="X334" s="42"/>
      <c r="Y334" s="42"/>
      <c r="Z334" s="42"/>
      <c r="AA334" s="42"/>
      <c r="AB334" s="45">
        <f t="shared" si="120"/>
        <v>22712611.620000001</v>
      </c>
      <c r="AC334" s="46"/>
      <c r="AD334" s="46">
        <v>2026</v>
      </c>
      <c r="AE334" s="46">
        <v>2026</v>
      </c>
      <c r="AF334" s="4"/>
      <c r="AG334" s="16"/>
    </row>
    <row r="335" spans="1:33" s="5" customFormat="1" ht="24" customHeight="1">
      <c r="A335" s="46">
        <f t="shared" si="119"/>
        <v>292</v>
      </c>
      <c r="B335" s="47" t="s">
        <v>414</v>
      </c>
      <c r="C335" s="48">
        <f t="shared" si="117"/>
        <v>22562804.129999999</v>
      </c>
      <c r="D335" s="41"/>
      <c r="E335" s="78"/>
      <c r="F335" s="41"/>
      <c r="G335" s="39"/>
      <c r="H335" s="43"/>
      <c r="I335" s="43"/>
      <c r="J335" s="42"/>
      <c r="K335" s="41"/>
      <c r="L335" s="39"/>
      <c r="M335" s="40"/>
      <c r="N335" s="86"/>
      <c r="O335" s="86"/>
      <c r="P335" s="41">
        <v>21185731.579999998</v>
      </c>
      <c r="Q335" s="41"/>
      <c r="R335" s="41"/>
      <c r="S335" s="43"/>
      <c r="T335" s="43"/>
      <c r="U335" s="43"/>
      <c r="V335" s="128">
        <v>1059286.58</v>
      </c>
      <c r="W335" s="58">
        <f t="shared" si="118"/>
        <v>317785.96999999997</v>
      </c>
      <c r="X335" s="42"/>
      <c r="Y335" s="42"/>
      <c r="Z335" s="42"/>
      <c r="AA335" s="42"/>
      <c r="AB335" s="45">
        <f t="shared" si="120"/>
        <v>22562804.129999999</v>
      </c>
      <c r="AC335" s="46"/>
      <c r="AD335" s="46">
        <v>2026</v>
      </c>
      <c r="AE335" s="46">
        <v>2026</v>
      </c>
      <c r="AF335" s="4"/>
      <c r="AG335" s="16"/>
    </row>
    <row r="336" spans="1:33" s="5" customFormat="1" ht="24" customHeight="1">
      <c r="A336" s="46">
        <f t="shared" si="119"/>
        <v>293</v>
      </c>
      <c r="B336" s="47" t="s">
        <v>415</v>
      </c>
      <c r="C336" s="48">
        <f t="shared" si="117"/>
        <v>7699915.9199999999</v>
      </c>
      <c r="D336" s="41"/>
      <c r="E336" s="78"/>
      <c r="F336" s="41"/>
      <c r="G336" s="39"/>
      <c r="H336" s="43"/>
      <c r="I336" s="43"/>
      <c r="J336" s="42"/>
      <c r="K336" s="41"/>
      <c r="L336" s="39"/>
      <c r="M336" s="40"/>
      <c r="N336" s="86">
        <v>2</v>
      </c>
      <c r="O336" s="86">
        <f>3614984*N336</f>
        <v>7229968</v>
      </c>
      <c r="P336" s="41"/>
      <c r="Q336" s="41"/>
      <c r="R336" s="41"/>
      <c r="S336" s="43"/>
      <c r="T336" s="43"/>
      <c r="U336" s="43"/>
      <c r="V336" s="128">
        <v>361498.4</v>
      </c>
      <c r="W336" s="58">
        <f t="shared" si="118"/>
        <v>108449.52</v>
      </c>
      <c r="X336" s="42"/>
      <c r="Y336" s="42"/>
      <c r="Z336" s="42"/>
      <c r="AA336" s="42"/>
      <c r="AB336" s="45">
        <f t="shared" si="120"/>
        <v>7699915.9199999999</v>
      </c>
      <c r="AC336" s="46"/>
      <c r="AD336" s="46">
        <v>2026</v>
      </c>
      <c r="AE336" s="46">
        <v>2027</v>
      </c>
      <c r="AF336" s="4"/>
      <c r="AG336" s="16"/>
    </row>
    <row r="337" spans="1:33" s="5" customFormat="1" ht="24" customHeight="1">
      <c r="A337" s="46">
        <f t="shared" si="119"/>
        <v>294</v>
      </c>
      <c r="B337" s="47" t="s">
        <v>416</v>
      </c>
      <c r="C337" s="48">
        <f t="shared" si="117"/>
        <v>7699915.9199999999</v>
      </c>
      <c r="D337" s="41"/>
      <c r="E337" s="78"/>
      <c r="F337" s="41"/>
      <c r="G337" s="39"/>
      <c r="H337" s="43"/>
      <c r="I337" s="43"/>
      <c r="J337" s="42"/>
      <c r="K337" s="41"/>
      <c r="L337" s="39"/>
      <c r="M337" s="40"/>
      <c r="N337" s="86">
        <v>2</v>
      </c>
      <c r="O337" s="86">
        <f>3614984*N337</f>
        <v>7229968</v>
      </c>
      <c r="P337" s="41"/>
      <c r="Q337" s="41"/>
      <c r="R337" s="41"/>
      <c r="S337" s="43"/>
      <c r="T337" s="43"/>
      <c r="U337" s="43"/>
      <c r="V337" s="128">
        <v>361498.4</v>
      </c>
      <c r="W337" s="58">
        <f t="shared" si="118"/>
        <v>108449.52</v>
      </c>
      <c r="X337" s="42"/>
      <c r="Y337" s="42"/>
      <c r="Z337" s="42"/>
      <c r="AA337" s="42"/>
      <c r="AB337" s="45">
        <f t="shared" si="120"/>
        <v>7699915.9199999999</v>
      </c>
      <c r="AC337" s="46"/>
      <c r="AD337" s="46">
        <v>2026</v>
      </c>
      <c r="AE337" s="46">
        <v>2027</v>
      </c>
      <c r="AF337" s="4"/>
      <c r="AG337" s="16"/>
    </row>
    <row r="338" spans="1:33" s="5" customFormat="1" ht="24" customHeight="1">
      <c r="A338" s="46">
        <f t="shared" si="119"/>
        <v>295</v>
      </c>
      <c r="B338" s="47" t="s">
        <v>137</v>
      </c>
      <c r="C338" s="48">
        <f t="shared" si="117"/>
        <v>11955246.359999999</v>
      </c>
      <c r="D338" s="41"/>
      <c r="E338" s="78"/>
      <c r="F338" s="41"/>
      <c r="G338" s="39"/>
      <c r="H338" s="43"/>
      <c r="I338" s="43"/>
      <c r="J338" s="42"/>
      <c r="K338" s="41"/>
      <c r="L338" s="39"/>
      <c r="M338" s="40"/>
      <c r="N338" s="86"/>
      <c r="O338" s="86"/>
      <c r="P338" s="41"/>
      <c r="Q338" s="41">
        <v>2808450.01</v>
      </c>
      <c r="R338" s="41">
        <v>5945448.3099999996</v>
      </c>
      <c r="S338" s="43">
        <v>2471685.1200000001</v>
      </c>
      <c r="T338" s="43"/>
      <c r="U338" s="43"/>
      <c r="V338" s="128">
        <v>561279.17000000004</v>
      </c>
      <c r="W338" s="58">
        <f t="shared" si="118"/>
        <v>168383.75</v>
      </c>
      <c r="X338" s="42"/>
      <c r="Y338" s="42"/>
      <c r="Z338" s="42"/>
      <c r="AA338" s="42"/>
      <c r="AB338" s="45">
        <f t="shared" si="120"/>
        <v>11955246.359999999</v>
      </c>
      <c r="AC338" s="46"/>
      <c r="AD338" s="46">
        <v>2026</v>
      </c>
      <c r="AE338" s="46">
        <v>2026</v>
      </c>
      <c r="AF338" s="4"/>
      <c r="AG338" s="16"/>
    </row>
    <row r="339" spans="1:33" s="19" customFormat="1" ht="24" customHeight="1">
      <c r="A339" s="175" t="s">
        <v>205</v>
      </c>
      <c r="B339" s="175"/>
      <c r="C339" s="61">
        <f>SUM(C330:C338)</f>
        <v>99580199.670000002</v>
      </c>
      <c r="D339" s="61">
        <f t="shared" ref="D339:AC339" si="121">SUM(D330:D338)</f>
        <v>0</v>
      </c>
      <c r="E339" s="61">
        <f t="shared" si="121"/>
        <v>0</v>
      </c>
      <c r="F339" s="61">
        <f t="shared" si="121"/>
        <v>0</v>
      </c>
      <c r="G339" s="61">
        <f t="shared" si="121"/>
        <v>0</v>
      </c>
      <c r="H339" s="61">
        <f t="shared" si="121"/>
        <v>0</v>
      </c>
      <c r="I339" s="61">
        <f t="shared" si="121"/>
        <v>0</v>
      </c>
      <c r="J339" s="61">
        <f t="shared" si="121"/>
        <v>0</v>
      </c>
      <c r="K339" s="61">
        <f t="shared" si="121"/>
        <v>0</v>
      </c>
      <c r="L339" s="61">
        <f t="shared" si="121"/>
        <v>0</v>
      </c>
      <c r="M339" s="61">
        <f t="shared" si="121"/>
        <v>0</v>
      </c>
      <c r="N339" s="87">
        <f t="shared" si="121"/>
        <v>11</v>
      </c>
      <c r="O339" s="61">
        <f t="shared" si="121"/>
        <v>39764824</v>
      </c>
      <c r="P339" s="61">
        <f t="shared" si="121"/>
        <v>42512127.469999999</v>
      </c>
      <c r="Q339" s="61">
        <f t="shared" si="121"/>
        <v>2808450.01</v>
      </c>
      <c r="R339" s="61">
        <f t="shared" si="121"/>
        <v>5945448.3099999996</v>
      </c>
      <c r="S339" s="61">
        <f t="shared" si="121"/>
        <v>2471685.1200000001</v>
      </c>
      <c r="T339" s="61">
        <f t="shared" si="121"/>
        <v>0</v>
      </c>
      <c r="U339" s="61">
        <f t="shared" si="121"/>
        <v>0</v>
      </c>
      <c r="V339" s="61">
        <f t="shared" si="121"/>
        <v>4675126.74</v>
      </c>
      <c r="W339" s="61">
        <f t="shared" si="121"/>
        <v>1402538.02</v>
      </c>
      <c r="X339" s="61">
        <f t="shared" si="121"/>
        <v>0</v>
      </c>
      <c r="Y339" s="61">
        <f t="shared" si="121"/>
        <v>0</v>
      </c>
      <c r="Z339" s="61">
        <f t="shared" si="121"/>
        <v>0</v>
      </c>
      <c r="AA339" s="61">
        <f t="shared" si="121"/>
        <v>0</v>
      </c>
      <c r="AB339" s="61">
        <f t="shared" si="121"/>
        <v>99580199.670000002</v>
      </c>
      <c r="AC339" s="61">
        <f t="shared" si="121"/>
        <v>0</v>
      </c>
      <c r="AD339" s="170" t="s">
        <v>29</v>
      </c>
      <c r="AE339" s="170" t="s">
        <v>29</v>
      </c>
      <c r="AF339" s="18"/>
      <c r="AG339" s="23"/>
    </row>
    <row r="340" spans="1:33" ht="24" customHeight="1">
      <c r="A340" s="179" t="s">
        <v>187</v>
      </c>
      <c r="B340" s="179"/>
      <c r="C340" s="179"/>
      <c r="D340" s="179"/>
      <c r="E340" s="179"/>
      <c r="F340" s="179"/>
      <c r="G340" s="179"/>
      <c r="H340" s="179"/>
      <c r="I340" s="179"/>
      <c r="J340" s="179"/>
      <c r="K340" s="179"/>
      <c r="L340" s="179"/>
      <c r="M340" s="179"/>
      <c r="N340" s="179"/>
      <c r="O340" s="179"/>
      <c r="P340" s="179"/>
      <c r="Q340" s="179"/>
      <c r="R340" s="179"/>
      <c r="S340" s="179"/>
      <c r="T340" s="179"/>
      <c r="U340" s="179"/>
      <c r="V340" s="179"/>
      <c r="W340" s="179"/>
      <c r="X340" s="179"/>
      <c r="Y340" s="179"/>
      <c r="Z340" s="179"/>
      <c r="AA340" s="179"/>
      <c r="AB340" s="179"/>
      <c r="AC340" s="179"/>
      <c r="AD340" s="179"/>
      <c r="AE340" s="179"/>
      <c r="AF340" s="93"/>
      <c r="AG340" s="94"/>
    </row>
    <row r="341" spans="1:33" s="5" customFormat="1" ht="24" customHeight="1">
      <c r="A341" s="46">
        <f>A338+1</f>
        <v>296</v>
      </c>
      <c r="B341" s="47" t="s">
        <v>417</v>
      </c>
      <c r="C341" s="48">
        <f t="shared" ref="C341:C354" si="122">D341+F341+G341+H341+I341+K341+L341+M341+O341+P341+Q341+R341+S341+W341+V341+X341</f>
        <v>7699915.9199999999</v>
      </c>
      <c r="D341" s="41"/>
      <c r="E341" s="78"/>
      <c r="F341" s="41"/>
      <c r="G341" s="39"/>
      <c r="H341" s="43"/>
      <c r="I341" s="43"/>
      <c r="J341" s="42"/>
      <c r="K341" s="41"/>
      <c r="L341" s="39"/>
      <c r="M341" s="40"/>
      <c r="N341" s="86">
        <v>2</v>
      </c>
      <c r="O341" s="86">
        <f>3614984*N341</f>
        <v>7229968</v>
      </c>
      <c r="P341" s="41"/>
      <c r="Q341" s="41"/>
      <c r="R341" s="41"/>
      <c r="S341" s="43"/>
      <c r="T341" s="43"/>
      <c r="U341" s="43"/>
      <c r="V341" s="128">
        <v>361498.4</v>
      </c>
      <c r="W341" s="58">
        <f t="shared" ref="W341:W354" si="123">ROUND((D341+F341+G341+H341+I341+K341+L341+M341+O341+P341+Q341+R341+S341)*1.5%,2)</f>
        <v>108449.52</v>
      </c>
      <c r="X341" s="42"/>
      <c r="Y341" s="42"/>
      <c r="Z341" s="42"/>
      <c r="AA341" s="42"/>
      <c r="AB341" s="45">
        <f t="shared" ref="AB341:AB354" si="124">C341</f>
        <v>7699915.9199999999</v>
      </c>
      <c r="AC341" s="46"/>
      <c r="AD341" s="46">
        <v>2026</v>
      </c>
      <c r="AE341" s="46">
        <v>2027</v>
      </c>
      <c r="AF341" s="4"/>
      <c r="AG341" s="16"/>
    </row>
    <row r="342" spans="1:33" s="5" customFormat="1" ht="24" customHeight="1">
      <c r="A342" s="46">
        <f>A341+1</f>
        <v>297</v>
      </c>
      <c r="B342" s="47" t="s">
        <v>418</v>
      </c>
      <c r="C342" s="48">
        <f t="shared" si="122"/>
        <v>7699915.9199999999</v>
      </c>
      <c r="D342" s="41"/>
      <c r="E342" s="78"/>
      <c r="F342" s="41"/>
      <c r="G342" s="39"/>
      <c r="H342" s="43"/>
      <c r="I342" s="43"/>
      <c r="J342" s="42"/>
      <c r="K342" s="41"/>
      <c r="L342" s="39"/>
      <c r="M342" s="40"/>
      <c r="N342" s="86">
        <v>2</v>
      </c>
      <c r="O342" s="86">
        <f>3614984*N342</f>
        <v>7229968</v>
      </c>
      <c r="P342" s="41"/>
      <c r="Q342" s="41"/>
      <c r="R342" s="41"/>
      <c r="S342" s="43"/>
      <c r="T342" s="43"/>
      <c r="U342" s="43"/>
      <c r="V342" s="128">
        <v>361498.4</v>
      </c>
      <c r="W342" s="58">
        <f t="shared" si="123"/>
        <v>108449.52</v>
      </c>
      <c r="X342" s="42"/>
      <c r="Y342" s="42"/>
      <c r="Z342" s="42"/>
      <c r="AA342" s="42"/>
      <c r="AB342" s="45">
        <f t="shared" si="124"/>
        <v>7699915.9199999999</v>
      </c>
      <c r="AC342" s="46"/>
      <c r="AD342" s="46">
        <v>2026</v>
      </c>
      <c r="AE342" s="46">
        <v>2027</v>
      </c>
      <c r="AF342" s="4"/>
      <c r="AG342" s="16"/>
    </row>
    <row r="343" spans="1:33" s="5" customFormat="1" ht="24" customHeight="1">
      <c r="A343" s="46">
        <f t="shared" ref="A343:A354" si="125">A342+1</f>
        <v>298</v>
      </c>
      <c r="B343" s="47" t="s">
        <v>419</v>
      </c>
      <c r="C343" s="48">
        <f t="shared" si="122"/>
        <v>7699915.9199999999</v>
      </c>
      <c r="D343" s="41"/>
      <c r="E343" s="78"/>
      <c r="F343" s="41"/>
      <c r="G343" s="39"/>
      <c r="H343" s="43"/>
      <c r="I343" s="43"/>
      <c r="J343" s="42"/>
      <c r="K343" s="41"/>
      <c r="L343" s="39"/>
      <c r="M343" s="40"/>
      <c r="N343" s="86">
        <v>2</v>
      </c>
      <c r="O343" s="86">
        <f>3614984*N343</f>
        <v>7229968</v>
      </c>
      <c r="P343" s="41"/>
      <c r="Q343" s="41"/>
      <c r="R343" s="41"/>
      <c r="S343" s="43"/>
      <c r="T343" s="43"/>
      <c r="U343" s="43"/>
      <c r="V343" s="128">
        <v>361498.4</v>
      </c>
      <c r="W343" s="58">
        <f t="shared" si="123"/>
        <v>108449.52</v>
      </c>
      <c r="X343" s="42"/>
      <c r="Y343" s="42"/>
      <c r="Z343" s="42"/>
      <c r="AA343" s="42"/>
      <c r="AB343" s="45">
        <f t="shared" si="124"/>
        <v>7699915.9199999999</v>
      </c>
      <c r="AC343" s="46"/>
      <c r="AD343" s="46">
        <v>2026</v>
      </c>
      <c r="AE343" s="46">
        <v>2027</v>
      </c>
      <c r="AF343" s="4"/>
      <c r="AG343" s="16"/>
    </row>
    <row r="344" spans="1:33" s="5" customFormat="1" ht="24" customHeight="1">
      <c r="A344" s="46">
        <f t="shared" si="125"/>
        <v>299</v>
      </c>
      <c r="B344" s="47" t="s">
        <v>420</v>
      </c>
      <c r="C344" s="48">
        <f t="shared" si="122"/>
        <v>3849957.96</v>
      </c>
      <c r="D344" s="41"/>
      <c r="E344" s="78"/>
      <c r="F344" s="41"/>
      <c r="G344" s="39"/>
      <c r="H344" s="43"/>
      <c r="I344" s="43"/>
      <c r="J344" s="42"/>
      <c r="K344" s="41"/>
      <c r="L344" s="39"/>
      <c r="M344" s="40"/>
      <c r="N344" s="86">
        <v>1</v>
      </c>
      <c r="O344" s="86">
        <v>3614984</v>
      </c>
      <c r="P344" s="41"/>
      <c r="Q344" s="41"/>
      <c r="R344" s="41"/>
      <c r="S344" s="43"/>
      <c r="T344" s="43"/>
      <c r="U344" s="43"/>
      <c r="V344" s="128">
        <v>180749.2</v>
      </c>
      <c r="W344" s="58">
        <f t="shared" si="123"/>
        <v>54224.76</v>
      </c>
      <c r="X344" s="42"/>
      <c r="Y344" s="42"/>
      <c r="Z344" s="42"/>
      <c r="AA344" s="42"/>
      <c r="AB344" s="45">
        <f t="shared" si="124"/>
        <v>3849957.96</v>
      </c>
      <c r="AC344" s="46"/>
      <c r="AD344" s="46">
        <v>2026</v>
      </c>
      <c r="AE344" s="46">
        <v>2027</v>
      </c>
      <c r="AF344" s="4"/>
      <c r="AG344" s="16"/>
    </row>
    <row r="345" spans="1:33" s="5" customFormat="1" ht="24" customHeight="1">
      <c r="A345" s="46">
        <f t="shared" si="125"/>
        <v>300</v>
      </c>
      <c r="B345" s="47" t="s">
        <v>421</v>
      </c>
      <c r="C345" s="48">
        <f t="shared" si="122"/>
        <v>3849957.96</v>
      </c>
      <c r="D345" s="41"/>
      <c r="E345" s="78"/>
      <c r="F345" s="41"/>
      <c r="G345" s="39"/>
      <c r="H345" s="43"/>
      <c r="I345" s="43"/>
      <c r="J345" s="42"/>
      <c r="K345" s="41"/>
      <c r="L345" s="39"/>
      <c r="M345" s="40"/>
      <c r="N345" s="86">
        <v>1</v>
      </c>
      <c r="O345" s="86">
        <v>3614984</v>
      </c>
      <c r="P345" s="41"/>
      <c r="Q345" s="41"/>
      <c r="R345" s="41"/>
      <c r="S345" s="43"/>
      <c r="T345" s="43"/>
      <c r="U345" s="43"/>
      <c r="V345" s="128">
        <v>180749.2</v>
      </c>
      <c r="W345" s="58">
        <f t="shared" si="123"/>
        <v>54224.76</v>
      </c>
      <c r="X345" s="42"/>
      <c r="Y345" s="42"/>
      <c r="Z345" s="42"/>
      <c r="AA345" s="42"/>
      <c r="AB345" s="45">
        <f t="shared" si="124"/>
        <v>3849957.96</v>
      </c>
      <c r="AC345" s="46"/>
      <c r="AD345" s="46">
        <v>2026</v>
      </c>
      <c r="AE345" s="46">
        <v>2027</v>
      </c>
      <c r="AF345" s="4"/>
      <c r="AG345" s="16"/>
    </row>
    <row r="346" spans="1:33" s="5" customFormat="1" ht="24" customHeight="1">
      <c r="A346" s="46">
        <f t="shared" si="125"/>
        <v>301</v>
      </c>
      <c r="B346" s="47" t="s">
        <v>422</v>
      </c>
      <c r="C346" s="48">
        <f t="shared" si="122"/>
        <v>3849957.96</v>
      </c>
      <c r="D346" s="41"/>
      <c r="E346" s="78"/>
      <c r="F346" s="41"/>
      <c r="G346" s="39"/>
      <c r="H346" s="43"/>
      <c r="I346" s="43"/>
      <c r="J346" s="42"/>
      <c r="K346" s="41"/>
      <c r="L346" s="39"/>
      <c r="M346" s="40"/>
      <c r="N346" s="86">
        <v>1</v>
      </c>
      <c r="O346" s="86">
        <v>3614984</v>
      </c>
      <c r="P346" s="41"/>
      <c r="Q346" s="41"/>
      <c r="R346" s="41"/>
      <c r="S346" s="43"/>
      <c r="T346" s="43"/>
      <c r="U346" s="43"/>
      <c r="V346" s="128">
        <v>180749.2</v>
      </c>
      <c r="W346" s="58">
        <f t="shared" si="123"/>
        <v>54224.76</v>
      </c>
      <c r="X346" s="42"/>
      <c r="Y346" s="42"/>
      <c r="Z346" s="42"/>
      <c r="AA346" s="42"/>
      <c r="AB346" s="45">
        <f t="shared" si="124"/>
        <v>3849957.96</v>
      </c>
      <c r="AC346" s="46"/>
      <c r="AD346" s="46">
        <v>2026</v>
      </c>
      <c r="AE346" s="46">
        <v>2027</v>
      </c>
      <c r="AF346" s="4"/>
      <c r="AG346" s="16"/>
    </row>
    <row r="347" spans="1:33" s="5" customFormat="1" ht="24" customHeight="1">
      <c r="A347" s="46">
        <f t="shared" si="125"/>
        <v>302</v>
      </c>
      <c r="B347" s="47" t="s">
        <v>423</v>
      </c>
      <c r="C347" s="48">
        <f t="shared" si="122"/>
        <v>3849957.96</v>
      </c>
      <c r="D347" s="41"/>
      <c r="E347" s="78"/>
      <c r="F347" s="41"/>
      <c r="G347" s="39"/>
      <c r="H347" s="43"/>
      <c r="I347" s="43"/>
      <c r="J347" s="42"/>
      <c r="K347" s="41"/>
      <c r="L347" s="39"/>
      <c r="M347" s="40"/>
      <c r="N347" s="86">
        <v>1</v>
      </c>
      <c r="O347" s="86">
        <v>3614984</v>
      </c>
      <c r="P347" s="41"/>
      <c r="Q347" s="41"/>
      <c r="R347" s="41"/>
      <c r="S347" s="43"/>
      <c r="T347" s="43"/>
      <c r="U347" s="43"/>
      <c r="V347" s="128">
        <v>180749.2</v>
      </c>
      <c r="W347" s="58">
        <f t="shared" si="123"/>
        <v>54224.76</v>
      </c>
      <c r="X347" s="42"/>
      <c r="Y347" s="42"/>
      <c r="Z347" s="42"/>
      <c r="AA347" s="42"/>
      <c r="AB347" s="45">
        <f t="shared" si="124"/>
        <v>3849957.96</v>
      </c>
      <c r="AC347" s="46"/>
      <c r="AD347" s="46">
        <v>2026</v>
      </c>
      <c r="AE347" s="46">
        <v>2027</v>
      </c>
      <c r="AF347" s="4"/>
      <c r="AG347" s="16"/>
    </row>
    <row r="348" spans="1:33" s="5" customFormat="1" ht="24" customHeight="1">
      <c r="A348" s="46">
        <f t="shared" si="125"/>
        <v>303</v>
      </c>
      <c r="B348" s="47" t="s">
        <v>424</v>
      </c>
      <c r="C348" s="48">
        <f t="shared" si="122"/>
        <v>3849957.96</v>
      </c>
      <c r="D348" s="41"/>
      <c r="E348" s="78"/>
      <c r="F348" s="41"/>
      <c r="G348" s="39"/>
      <c r="H348" s="43"/>
      <c r="I348" s="43"/>
      <c r="J348" s="42"/>
      <c r="K348" s="41"/>
      <c r="L348" s="39"/>
      <c r="M348" s="40"/>
      <c r="N348" s="86">
        <v>1</v>
      </c>
      <c r="O348" s="86">
        <v>3614984</v>
      </c>
      <c r="P348" s="41"/>
      <c r="Q348" s="41"/>
      <c r="R348" s="41"/>
      <c r="S348" s="43"/>
      <c r="T348" s="43"/>
      <c r="U348" s="43"/>
      <c r="V348" s="128">
        <v>180749.2</v>
      </c>
      <c r="W348" s="58">
        <f t="shared" si="123"/>
        <v>54224.76</v>
      </c>
      <c r="X348" s="42"/>
      <c r="Y348" s="42"/>
      <c r="Z348" s="42"/>
      <c r="AA348" s="42"/>
      <c r="AB348" s="45">
        <f t="shared" si="124"/>
        <v>3849957.96</v>
      </c>
      <c r="AC348" s="46"/>
      <c r="AD348" s="46">
        <v>2026</v>
      </c>
      <c r="AE348" s="46">
        <v>2027</v>
      </c>
      <c r="AF348" s="4"/>
      <c r="AG348" s="16"/>
    </row>
    <row r="349" spans="1:33" s="5" customFormat="1" ht="24" customHeight="1">
      <c r="A349" s="46">
        <f t="shared" si="125"/>
        <v>304</v>
      </c>
      <c r="B349" s="47" t="s">
        <v>425</v>
      </c>
      <c r="C349" s="48">
        <f t="shared" si="122"/>
        <v>3849957.96</v>
      </c>
      <c r="D349" s="41"/>
      <c r="E349" s="78"/>
      <c r="F349" s="41"/>
      <c r="G349" s="39"/>
      <c r="H349" s="43"/>
      <c r="I349" s="43"/>
      <c r="J349" s="42"/>
      <c r="K349" s="41"/>
      <c r="L349" s="39"/>
      <c r="M349" s="40"/>
      <c r="N349" s="86">
        <v>1</v>
      </c>
      <c r="O349" s="86">
        <v>3614984</v>
      </c>
      <c r="P349" s="41"/>
      <c r="Q349" s="41"/>
      <c r="R349" s="41"/>
      <c r="S349" s="43"/>
      <c r="T349" s="43"/>
      <c r="U349" s="43"/>
      <c r="V349" s="128">
        <v>180749.2</v>
      </c>
      <c r="W349" s="58">
        <f t="shared" si="123"/>
        <v>54224.76</v>
      </c>
      <c r="X349" s="42"/>
      <c r="Y349" s="42"/>
      <c r="Z349" s="42"/>
      <c r="AA349" s="42"/>
      <c r="AB349" s="45">
        <f t="shared" si="124"/>
        <v>3849957.96</v>
      </c>
      <c r="AC349" s="46"/>
      <c r="AD349" s="46">
        <v>2026</v>
      </c>
      <c r="AE349" s="46">
        <v>2027</v>
      </c>
      <c r="AF349" s="4"/>
      <c r="AG349" s="16"/>
    </row>
    <row r="350" spans="1:33" s="5" customFormat="1" ht="24" customHeight="1">
      <c r="A350" s="46">
        <f t="shared" si="125"/>
        <v>305</v>
      </c>
      <c r="B350" s="47" t="s">
        <v>426</v>
      </c>
      <c r="C350" s="48">
        <f t="shared" si="122"/>
        <v>3849957.96</v>
      </c>
      <c r="D350" s="41"/>
      <c r="E350" s="78"/>
      <c r="F350" s="41"/>
      <c r="G350" s="39"/>
      <c r="H350" s="43"/>
      <c r="I350" s="43"/>
      <c r="J350" s="42"/>
      <c r="K350" s="41"/>
      <c r="L350" s="39"/>
      <c r="M350" s="40"/>
      <c r="N350" s="86">
        <v>1</v>
      </c>
      <c r="O350" s="86">
        <v>3614984</v>
      </c>
      <c r="P350" s="41"/>
      <c r="Q350" s="41"/>
      <c r="R350" s="41"/>
      <c r="S350" s="43"/>
      <c r="T350" s="43"/>
      <c r="U350" s="43"/>
      <c r="V350" s="128">
        <v>180749.2</v>
      </c>
      <c r="W350" s="58">
        <f t="shared" si="123"/>
        <v>54224.76</v>
      </c>
      <c r="X350" s="42"/>
      <c r="Y350" s="42"/>
      <c r="Z350" s="42"/>
      <c r="AA350" s="42"/>
      <c r="AB350" s="45">
        <f t="shared" si="124"/>
        <v>3849957.96</v>
      </c>
      <c r="AC350" s="46"/>
      <c r="AD350" s="46">
        <v>2026</v>
      </c>
      <c r="AE350" s="46">
        <v>2027</v>
      </c>
      <c r="AF350" s="4"/>
      <c r="AG350" s="16"/>
    </row>
    <row r="351" spans="1:33" s="5" customFormat="1" ht="24" customHeight="1">
      <c r="A351" s="46">
        <f t="shared" si="125"/>
        <v>306</v>
      </c>
      <c r="B351" s="47" t="s">
        <v>427</v>
      </c>
      <c r="C351" s="48">
        <f t="shared" si="122"/>
        <v>3849957.96</v>
      </c>
      <c r="D351" s="41"/>
      <c r="E351" s="78"/>
      <c r="F351" s="41"/>
      <c r="G351" s="39"/>
      <c r="H351" s="43"/>
      <c r="I351" s="43"/>
      <c r="J351" s="42"/>
      <c r="K351" s="41"/>
      <c r="L351" s="39"/>
      <c r="M351" s="40"/>
      <c r="N351" s="86">
        <v>1</v>
      </c>
      <c r="O351" s="86">
        <f>3614984*N351</f>
        <v>3614984</v>
      </c>
      <c r="P351" s="41"/>
      <c r="Q351" s="41"/>
      <c r="R351" s="41"/>
      <c r="S351" s="43"/>
      <c r="T351" s="43"/>
      <c r="U351" s="43"/>
      <c r="V351" s="128">
        <v>180749.2</v>
      </c>
      <c r="W351" s="58">
        <f t="shared" si="123"/>
        <v>54224.76</v>
      </c>
      <c r="X351" s="42"/>
      <c r="Y351" s="42"/>
      <c r="Z351" s="42"/>
      <c r="AA351" s="42"/>
      <c r="AB351" s="45">
        <f t="shared" si="124"/>
        <v>3849957.96</v>
      </c>
      <c r="AC351" s="46"/>
      <c r="AD351" s="46">
        <v>2026</v>
      </c>
      <c r="AE351" s="46">
        <v>2027</v>
      </c>
      <c r="AF351" s="4"/>
      <c r="AG351" s="16"/>
    </row>
    <row r="352" spans="1:33" s="5" customFormat="1" ht="24" customHeight="1">
      <c r="A352" s="46">
        <f t="shared" si="125"/>
        <v>307</v>
      </c>
      <c r="B352" s="47" t="s">
        <v>428</v>
      </c>
      <c r="C352" s="48">
        <f t="shared" si="122"/>
        <v>7699915.9199999999</v>
      </c>
      <c r="D352" s="41"/>
      <c r="E352" s="78"/>
      <c r="F352" s="41"/>
      <c r="G352" s="39"/>
      <c r="H352" s="43"/>
      <c r="I352" s="43"/>
      <c r="J352" s="42"/>
      <c r="K352" s="41"/>
      <c r="L352" s="39"/>
      <c r="M352" s="40"/>
      <c r="N352" s="86">
        <v>2</v>
      </c>
      <c r="O352" s="86">
        <f>3614984*N352</f>
        <v>7229968</v>
      </c>
      <c r="P352" s="41"/>
      <c r="Q352" s="41"/>
      <c r="R352" s="41"/>
      <c r="S352" s="43"/>
      <c r="T352" s="43"/>
      <c r="U352" s="43"/>
      <c r="V352" s="128">
        <v>361498.4</v>
      </c>
      <c r="W352" s="58">
        <f t="shared" si="123"/>
        <v>108449.52</v>
      </c>
      <c r="X352" s="42"/>
      <c r="Y352" s="42"/>
      <c r="Z352" s="42"/>
      <c r="AA352" s="42"/>
      <c r="AB352" s="45">
        <f t="shared" si="124"/>
        <v>7699915.9199999999</v>
      </c>
      <c r="AC352" s="46"/>
      <c r="AD352" s="46">
        <v>2026</v>
      </c>
      <c r="AE352" s="46">
        <v>2027</v>
      </c>
      <c r="AF352" s="4"/>
      <c r="AG352" s="16"/>
    </row>
    <row r="353" spans="1:33" s="5" customFormat="1" ht="24" customHeight="1">
      <c r="A353" s="46">
        <f t="shared" si="125"/>
        <v>308</v>
      </c>
      <c r="B353" s="47" t="s">
        <v>429</v>
      </c>
      <c r="C353" s="48">
        <f t="shared" si="122"/>
        <v>7699915.9199999999</v>
      </c>
      <c r="D353" s="41"/>
      <c r="E353" s="78"/>
      <c r="F353" s="41"/>
      <c r="G353" s="39"/>
      <c r="H353" s="43"/>
      <c r="I353" s="43"/>
      <c r="J353" s="42"/>
      <c r="K353" s="41"/>
      <c r="L353" s="39"/>
      <c r="M353" s="40"/>
      <c r="N353" s="86">
        <v>2</v>
      </c>
      <c r="O353" s="86">
        <f>3614984*N353</f>
        <v>7229968</v>
      </c>
      <c r="P353" s="41"/>
      <c r="Q353" s="41"/>
      <c r="R353" s="41"/>
      <c r="S353" s="43"/>
      <c r="T353" s="43"/>
      <c r="U353" s="43"/>
      <c r="V353" s="128">
        <v>361498.4</v>
      </c>
      <c r="W353" s="58">
        <f t="shared" si="123"/>
        <v>108449.52</v>
      </c>
      <c r="X353" s="42"/>
      <c r="Y353" s="42"/>
      <c r="Z353" s="42"/>
      <c r="AA353" s="42"/>
      <c r="AB353" s="45">
        <f t="shared" si="124"/>
        <v>7699915.9199999999</v>
      </c>
      <c r="AC353" s="46"/>
      <c r="AD353" s="46">
        <v>2026</v>
      </c>
      <c r="AE353" s="46">
        <v>2027</v>
      </c>
      <c r="AF353" s="4"/>
      <c r="AG353" s="16"/>
    </row>
    <row r="354" spans="1:33" s="5" customFormat="1" ht="24" customHeight="1">
      <c r="A354" s="46">
        <f t="shared" si="125"/>
        <v>309</v>
      </c>
      <c r="B354" s="47" t="s">
        <v>430</v>
      </c>
      <c r="C354" s="48">
        <f t="shared" si="122"/>
        <v>7699915.9199999999</v>
      </c>
      <c r="D354" s="41"/>
      <c r="E354" s="78"/>
      <c r="F354" s="41"/>
      <c r="G354" s="39"/>
      <c r="H354" s="43"/>
      <c r="I354" s="43"/>
      <c r="J354" s="42"/>
      <c r="K354" s="41"/>
      <c r="L354" s="39"/>
      <c r="M354" s="40"/>
      <c r="N354" s="86">
        <v>2</v>
      </c>
      <c r="O354" s="86">
        <f>3614984*N354</f>
        <v>7229968</v>
      </c>
      <c r="P354" s="41"/>
      <c r="Q354" s="41"/>
      <c r="R354" s="41"/>
      <c r="S354" s="43"/>
      <c r="T354" s="43"/>
      <c r="U354" s="43"/>
      <c r="V354" s="128">
        <v>361498.4</v>
      </c>
      <c r="W354" s="58">
        <f t="shared" si="123"/>
        <v>108449.52</v>
      </c>
      <c r="X354" s="42"/>
      <c r="Y354" s="42"/>
      <c r="Z354" s="42"/>
      <c r="AA354" s="42"/>
      <c r="AB354" s="45">
        <f t="shared" si="124"/>
        <v>7699915.9199999999</v>
      </c>
      <c r="AC354" s="46"/>
      <c r="AD354" s="46">
        <v>2026</v>
      </c>
      <c r="AE354" s="46">
        <v>2027</v>
      </c>
      <c r="AF354" s="4"/>
      <c r="AG354" s="16"/>
    </row>
    <row r="355" spans="1:33" s="19" customFormat="1" ht="24" customHeight="1">
      <c r="A355" s="175" t="s">
        <v>205</v>
      </c>
      <c r="B355" s="175"/>
      <c r="C355" s="61">
        <f>SUM(C341:C354)</f>
        <v>76999159.200000003</v>
      </c>
      <c r="D355" s="61">
        <f t="shared" ref="D355:AC355" si="126">SUM(D341:D354)</f>
        <v>0</v>
      </c>
      <c r="E355" s="61">
        <f t="shared" si="126"/>
        <v>0</v>
      </c>
      <c r="F355" s="61">
        <f t="shared" si="126"/>
        <v>0</v>
      </c>
      <c r="G355" s="61">
        <f t="shared" si="126"/>
        <v>0</v>
      </c>
      <c r="H355" s="61">
        <f t="shared" si="126"/>
        <v>0</v>
      </c>
      <c r="I355" s="61">
        <f t="shared" si="126"/>
        <v>0</v>
      </c>
      <c r="J355" s="61">
        <f t="shared" si="126"/>
        <v>0</v>
      </c>
      <c r="K355" s="61">
        <f t="shared" si="126"/>
        <v>0</v>
      </c>
      <c r="L355" s="61">
        <f t="shared" si="126"/>
        <v>0</v>
      </c>
      <c r="M355" s="61">
        <f t="shared" si="126"/>
        <v>0</v>
      </c>
      <c r="N355" s="87">
        <f t="shared" si="126"/>
        <v>20</v>
      </c>
      <c r="O355" s="61">
        <f t="shared" si="126"/>
        <v>72299680</v>
      </c>
      <c r="P355" s="61">
        <f t="shared" si="126"/>
        <v>0</v>
      </c>
      <c r="Q355" s="61">
        <f t="shared" si="126"/>
        <v>0</v>
      </c>
      <c r="R355" s="61">
        <f t="shared" si="126"/>
        <v>0</v>
      </c>
      <c r="S355" s="61">
        <f t="shared" si="126"/>
        <v>0</v>
      </c>
      <c r="T355" s="61">
        <f t="shared" si="126"/>
        <v>0</v>
      </c>
      <c r="U355" s="61">
        <f t="shared" si="126"/>
        <v>0</v>
      </c>
      <c r="V355" s="61">
        <f t="shared" si="126"/>
        <v>3614984</v>
      </c>
      <c r="W355" s="61">
        <f t="shared" si="126"/>
        <v>1084495.2</v>
      </c>
      <c r="X355" s="61">
        <f t="shared" si="126"/>
        <v>0</v>
      </c>
      <c r="Y355" s="61">
        <f t="shared" si="126"/>
        <v>0</v>
      </c>
      <c r="Z355" s="61">
        <f t="shared" si="126"/>
        <v>0</v>
      </c>
      <c r="AA355" s="61">
        <f t="shared" si="126"/>
        <v>0</v>
      </c>
      <c r="AB355" s="61">
        <f t="shared" si="126"/>
        <v>76999159.200000003</v>
      </c>
      <c r="AC355" s="61">
        <f t="shared" si="126"/>
        <v>0</v>
      </c>
      <c r="AD355" s="170" t="s">
        <v>29</v>
      </c>
      <c r="AE355" s="170" t="s">
        <v>29</v>
      </c>
      <c r="AF355" s="18"/>
      <c r="AG355" s="23"/>
    </row>
    <row r="356" spans="1:33" ht="24" customHeight="1">
      <c r="A356" s="179" t="s">
        <v>188</v>
      </c>
      <c r="B356" s="179"/>
      <c r="C356" s="179"/>
      <c r="D356" s="179"/>
      <c r="E356" s="179"/>
      <c r="F356" s="179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179"/>
      <c r="X356" s="179"/>
      <c r="Y356" s="179"/>
      <c r="Z356" s="179"/>
      <c r="AA356" s="179"/>
      <c r="AB356" s="179"/>
      <c r="AC356" s="179"/>
      <c r="AD356" s="179"/>
      <c r="AE356" s="179"/>
      <c r="AF356" s="93"/>
      <c r="AG356" s="94"/>
    </row>
    <row r="357" spans="1:33" ht="24" customHeight="1">
      <c r="A357" s="46">
        <f>A354+1</f>
        <v>310</v>
      </c>
      <c r="B357" s="156" t="s">
        <v>71</v>
      </c>
      <c r="C357" s="48">
        <f>D357+F357+G357+H357+I357+K357+L357+M357+O357+P357+Q357+R357+S357+W357+V357+X357</f>
        <v>20656038.219999999</v>
      </c>
      <c r="D357" s="50">
        <v>1114593.98</v>
      </c>
      <c r="E357" s="50"/>
      <c r="F357" s="50"/>
      <c r="G357" s="49">
        <v>868758.77</v>
      </c>
      <c r="H357" s="50">
        <v>1988014.58</v>
      </c>
      <c r="I357" s="50">
        <v>10541042.800000001</v>
      </c>
      <c r="J357" s="73">
        <v>1</v>
      </c>
      <c r="K357" s="95">
        <v>2771340</v>
      </c>
      <c r="L357" s="49">
        <v>2111590.92</v>
      </c>
      <c r="M357" s="49"/>
      <c r="N357" s="49"/>
      <c r="O357" s="49"/>
      <c r="P357" s="50"/>
      <c r="Q357" s="50"/>
      <c r="R357" s="50"/>
      <c r="S357" s="50"/>
      <c r="T357" s="50"/>
      <c r="U357" s="50"/>
      <c r="V357" s="50">
        <v>969767.05</v>
      </c>
      <c r="W357" s="58">
        <f t="shared" ref="W357:W360" si="127">ROUND((D357+F357+G357+H357+I357+K357+L357+M357+O357+P357+Q357+R357+S357)*1.5%,2)</f>
        <v>290930.12</v>
      </c>
      <c r="X357" s="50"/>
      <c r="Y357" s="50"/>
      <c r="Z357" s="50"/>
      <c r="AA357" s="50"/>
      <c r="AB357" s="45">
        <f>C357</f>
        <v>20656038.219999999</v>
      </c>
      <c r="AC357" s="50"/>
      <c r="AD357" s="46">
        <v>2026</v>
      </c>
      <c r="AE357" s="46">
        <v>2026</v>
      </c>
      <c r="AF357" s="93"/>
      <c r="AG357" s="94"/>
    </row>
    <row r="358" spans="1:33" s="5" customFormat="1" ht="24" customHeight="1">
      <c r="A358" s="46">
        <f>A357+1</f>
        <v>311</v>
      </c>
      <c r="B358" s="156" t="s">
        <v>431</v>
      </c>
      <c r="C358" s="48">
        <f>D358+F358+G358+H358+I358+K358+L358+M358+O358+P358+Q358+R358+S358+W358+V358+X358</f>
        <v>7699915.9199999999</v>
      </c>
      <c r="D358" s="41"/>
      <c r="E358" s="78"/>
      <c r="F358" s="41"/>
      <c r="G358" s="39"/>
      <c r="H358" s="43"/>
      <c r="I358" s="43"/>
      <c r="J358" s="42"/>
      <c r="K358" s="41"/>
      <c r="L358" s="39"/>
      <c r="M358" s="40"/>
      <c r="N358" s="100">
        <v>2</v>
      </c>
      <c r="O358" s="86">
        <f>3614984*N358</f>
        <v>7229968</v>
      </c>
      <c r="P358" s="41"/>
      <c r="Q358" s="41"/>
      <c r="R358" s="41"/>
      <c r="S358" s="43"/>
      <c r="T358" s="43"/>
      <c r="U358" s="43"/>
      <c r="V358" s="89">
        <v>361498.4</v>
      </c>
      <c r="W358" s="58">
        <f t="shared" si="127"/>
        <v>108449.52</v>
      </c>
      <c r="X358" s="42"/>
      <c r="Y358" s="42"/>
      <c r="Z358" s="42"/>
      <c r="AA358" s="42"/>
      <c r="AB358" s="45">
        <f>C358</f>
        <v>7699915.9199999999</v>
      </c>
      <c r="AC358" s="46"/>
      <c r="AD358" s="46">
        <v>2026</v>
      </c>
      <c r="AE358" s="46">
        <v>2027</v>
      </c>
      <c r="AF358" s="4"/>
      <c r="AG358" s="16"/>
    </row>
    <row r="359" spans="1:33" s="5" customFormat="1" ht="24" customHeight="1">
      <c r="A359" s="46">
        <f t="shared" ref="A359:A360" si="128">A358+1</f>
        <v>312</v>
      </c>
      <c r="B359" s="156" t="s">
        <v>432</v>
      </c>
      <c r="C359" s="48">
        <f>D359+F359+G359+H359+I359+K359+L359+M359+O359+P359+Q359+R359+S359+W359+V359+X359</f>
        <v>3849957.96</v>
      </c>
      <c r="D359" s="41"/>
      <c r="E359" s="78"/>
      <c r="F359" s="41"/>
      <c r="G359" s="39"/>
      <c r="H359" s="43"/>
      <c r="I359" s="43"/>
      <c r="J359" s="42"/>
      <c r="K359" s="41"/>
      <c r="L359" s="39"/>
      <c r="M359" s="40"/>
      <c r="N359" s="100">
        <v>1</v>
      </c>
      <c r="O359" s="86">
        <v>3614984</v>
      </c>
      <c r="P359" s="41"/>
      <c r="Q359" s="41"/>
      <c r="R359" s="41"/>
      <c r="S359" s="43"/>
      <c r="T359" s="43"/>
      <c r="U359" s="43"/>
      <c r="V359" s="89">
        <v>180749.2</v>
      </c>
      <c r="W359" s="58">
        <f t="shared" si="127"/>
        <v>54224.76</v>
      </c>
      <c r="X359" s="42"/>
      <c r="Y359" s="42"/>
      <c r="Z359" s="42"/>
      <c r="AA359" s="42"/>
      <c r="AB359" s="45">
        <f>C359</f>
        <v>3849957.96</v>
      </c>
      <c r="AC359" s="46"/>
      <c r="AD359" s="46">
        <v>2026</v>
      </c>
      <c r="AE359" s="46">
        <v>2027</v>
      </c>
      <c r="AF359" s="4"/>
      <c r="AG359" s="16"/>
    </row>
    <row r="360" spans="1:33" s="5" customFormat="1" ht="24" customHeight="1">
      <c r="A360" s="46">
        <f t="shared" si="128"/>
        <v>313</v>
      </c>
      <c r="B360" s="156" t="s">
        <v>433</v>
      </c>
      <c r="C360" s="48">
        <f>D360+F360+G360+H360+I360+K360+L360+M360+O360+P360+Q360+R360+S360+W360+V360+X360</f>
        <v>3849957.96</v>
      </c>
      <c r="D360" s="41"/>
      <c r="E360" s="78"/>
      <c r="F360" s="41"/>
      <c r="G360" s="39"/>
      <c r="H360" s="43"/>
      <c r="I360" s="43"/>
      <c r="J360" s="42"/>
      <c r="K360" s="41"/>
      <c r="L360" s="39"/>
      <c r="M360" s="40"/>
      <c r="N360" s="100">
        <v>1</v>
      </c>
      <c r="O360" s="86">
        <v>3614984</v>
      </c>
      <c r="P360" s="41"/>
      <c r="Q360" s="41"/>
      <c r="R360" s="41"/>
      <c r="S360" s="43"/>
      <c r="T360" s="43"/>
      <c r="U360" s="43"/>
      <c r="V360" s="89">
        <v>180749.2</v>
      </c>
      <c r="W360" s="58">
        <f t="shared" si="127"/>
        <v>54224.76</v>
      </c>
      <c r="X360" s="42"/>
      <c r="Y360" s="42"/>
      <c r="Z360" s="42"/>
      <c r="AA360" s="42"/>
      <c r="AB360" s="45">
        <f>C360</f>
        <v>3849957.96</v>
      </c>
      <c r="AC360" s="46"/>
      <c r="AD360" s="46">
        <v>2026</v>
      </c>
      <c r="AE360" s="46">
        <v>2027</v>
      </c>
      <c r="AF360" s="4"/>
      <c r="AG360" s="16"/>
    </row>
    <row r="361" spans="1:33" s="19" customFormat="1" ht="24" customHeight="1">
      <c r="A361" s="175" t="s">
        <v>205</v>
      </c>
      <c r="B361" s="175"/>
      <c r="C361" s="61">
        <f>SUM(C357:C360)</f>
        <v>36055870.060000002</v>
      </c>
      <c r="D361" s="61">
        <f t="shared" ref="D361:AC361" si="129">SUM(D357:D360)</f>
        <v>1114593.98</v>
      </c>
      <c r="E361" s="61">
        <f t="shared" si="129"/>
        <v>0</v>
      </c>
      <c r="F361" s="61">
        <f t="shared" si="129"/>
        <v>0</v>
      </c>
      <c r="G361" s="61">
        <f t="shared" si="129"/>
        <v>868758.77</v>
      </c>
      <c r="H361" s="61">
        <f t="shared" si="129"/>
        <v>1988014.58</v>
      </c>
      <c r="I361" s="61">
        <f t="shared" si="129"/>
        <v>10541042.800000001</v>
      </c>
      <c r="J361" s="87">
        <f t="shared" si="129"/>
        <v>1</v>
      </c>
      <c r="K361" s="61">
        <f t="shared" si="129"/>
        <v>2771340</v>
      </c>
      <c r="L361" s="61">
        <f t="shared" si="129"/>
        <v>2111590.92</v>
      </c>
      <c r="M361" s="61">
        <f t="shared" si="129"/>
        <v>0</v>
      </c>
      <c r="N361" s="87">
        <f t="shared" si="129"/>
        <v>4</v>
      </c>
      <c r="O361" s="61">
        <f t="shared" si="129"/>
        <v>14459936</v>
      </c>
      <c r="P361" s="61">
        <f t="shared" si="129"/>
        <v>0</v>
      </c>
      <c r="Q361" s="61">
        <f t="shared" si="129"/>
        <v>0</v>
      </c>
      <c r="R361" s="61">
        <f t="shared" si="129"/>
        <v>0</v>
      </c>
      <c r="S361" s="61">
        <f t="shared" si="129"/>
        <v>0</v>
      </c>
      <c r="T361" s="61">
        <f t="shared" si="129"/>
        <v>0</v>
      </c>
      <c r="U361" s="61">
        <f t="shared" si="129"/>
        <v>0</v>
      </c>
      <c r="V361" s="61">
        <f t="shared" si="129"/>
        <v>1692763.85</v>
      </c>
      <c r="W361" s="61">
        <f t="shared" si="129"/>
        <v>507829.16</v>
      </c>
      <c r="X361" s="61">
        <f t="shared" si="129"/>
        <v>0</v>
      </c>
      <c r="Y361" s="61">
        <f t="shared" si="129"/>
        <v>0</v>
      </c>
      <c r="Z361" s="61">
        <f t="shared" si="129"/>
        <v>0</v>
      </c>
      <c r="AA361" s="61">
        <f t="shared" si="129"/>
        <v>0</v>
      </c>
      <c r="AB361" s="61">
        <f t="shared" si="129"/>
        <v>36055870.060000002</v>
      </c>
      <c r="AC361" s="61">
        <f t="shared" si="129"/>
        <v>0</v>
      </c>
      <c r="AD361" s="170" t="s">
        <v>29</v>
      </c>
      <c r="AE361" s="170" t="s">
        <v>29</v>
      </c>
      <c r="AF361" s="18"/>
      <c r="AG361" s="23"/>
    </row>
    <row r="362" spans="1:33" ht="24" customHeight="1">
      <c r="A362" s="179" t="s">
        <v>189</v>
      </c>
      <c r="B362" s="179"/>
      <c r="C362" s="179"/>
      <c r="D362" s="179"/>
      <c r="E362" s="179"/>
      <c r="F362" s="179"/>
      <c r="G362" s="179"/>
      <c r="H362" s="179"/>
      <c r="I362" s="179"/>
      <c r="J362" s="179"/>
      <c r="K362" s="179"/>
      <c r="L362" s="179"/>
      <c r="M362" s="179"/>
      <c r="N362" s="179"/>
      <c r="O362" s="179"/>
      <c r="P362" s="179"/>
      <c r="Q362" s="179"/>
      <c r="R362" s="179"/>
      <c r="S362" s="179"/>
      <c r="T362" s="179"/>
      <c r="U362" s="179"/>
      <c r="V362" s="179"/>
      <c r="W362" s="179"/>
      <c r="X362" s="179"/>
      <c r="Y362" s="179"/>
      <c r="Z362" s="179"/>
      <c r="AA362" s="179"/>
      <c r="AB362" s="179"/>
      <c r="AC362" s="179"/>
      <c r="AD362" s="179"/>
      <c r="AE362" s="179"/>
      <c r="AF362" s="93"/>
      <c r="AG362" s="94"/>
    </row>
    <row r="363" spans="1:33" s="19" customFormat="1" ht="24" customHeight="1">
      <c r="A363" s="46">
        <f>A360+1</f>
        <v>314</v>
      </c>
      <c r="B363" s="37" t="s">
        <v>434</v>
      </c>
      <c r="C363" s="48">
        <f>D363+F363+G363+H363+I363+K363+L363+M363+O363+P363+Q363+R363+S363+W363+V363+X363</f>
        <v>7699915.9199999999</v>
      </c>
      <c r="D363" s="41"/>
      <c r="E363" s="78"/>
      <c r="F363" s="41"/>
      <c r="G363" s="39"/>
      <c r="H363" s="43"/>
      <c r="I363" s="43"/>
      <c r="J363" s="42"/>
      <c r="K363" s="41"/>
      <c r="L363" s="39"/>
      <c r="M363" s="40"/>
      <c r="N363" s="100">
        <v>2</v>
      </c>
      <c r="O363" s="86">
        <f>3614984*N363</f>
        <v>7229968</v>
      </c>
      <c r="P363" s="41"/>
      <c r="Q363" s="41"/>
      <c r="R363" s="41"/>
      <c r="S363" s="43"/>
      <c r="T363" s="43"/>
      <c r="U363" s="43"/>
      <c r="V363" s="128">
        <v>361498.4</v>
      </c>
      <c r="W363" s="58">
        <f t="shared" ref="W363" si="130">ROUND((D363+F363+G363+H363+I363+K363+L363+M363+O363+P363+Q363+R363+S363)*1.5%,2)</f>
        <v>108449.52</v>
      </c>
      <c r="X363" s="42"/>
      <c r="Y363" s="42"/>
      <c r="Z363" s="42"/>
      <c r="AA363" s="42"/>
      <c r="AB363" s="45">
        <f>C363</f>
        <v>7699915.9199999999</v>
      </c>
      <c r="AC363" s="46"/>
      <c r="AD363" s="46">
        <v>2026</v>
      </c>
      <c r="AE363" s="46">
        <v>2027</v>
      </c>
      <c r="AF363" s="18"/>
      <c r="AG363" s="23"/>
    </row>
    <row r="364" spans="1:33" s="19" customFormat="1" ht="24" customHeight="1">
      <c r="A364" s="175" t="s">
        <v>205</v>
      </c>
      <c r="B364" s="175"/>
      <c r="C364" s="61">
        <f t="shared" ref="C364:S364" si="131">SUM(C363:C363)</f>
        <v>7699915.9199999999</v>
      </c>
      <c r="D364" s="61">
        <f t="shared" si="131"/>
        <v>0</v>
      </c>
      <c r="E364" s="61">
        <f t="shared" si="131"/>
        <v>0</v>
      </c>
      <c r="F364" s="61">
        <f t="shared" si="131"/>
        <v>0</v>
      </c>
      <c r="G364" s="61">
        <f t="shared" si="131"/>
        <v>0</v>
      </c>
      <c r="H364" s="61">
        <f t="shared" si="131"/>
        <v>0</v>
      </c>
      <c r="I364" s="61">
        <f t="shared" si="131"/>
        <v>0</v>
      </c>
      <c r="J364" s="61">
        <f t="shared" si="131"/>
        <v>0</v>
      </c>
      <c r="K364" s="61">
        <f t="shared" si="131"/>
        <v>0</v>
      </c>
      <c r="L364" s="61">
        <f t="shared" si="131"/>
        <v>0</v>
      </c>
      <c r="M364" s="61">
        <f t="shared" si="131"/>
        <v>0</v>
      </c>
      <c r="N364" s="87">
        <f t="shared" si="131"/>
        <v>2</v>
      </c>
      <c r="O364" s="61">
        <f t="shared" si="131"/>
        <v>7229968</v>
      </c>
      <c r="P364" s="61">
        <f t="shared" si="131"/>
        <v>0</v>
      </c>
      <c r="Q364" s="61">
        <f t="shared" si="131"/>
        <v>0</v>
      </c>
      <c r="R364" s="61">
        <f t="shared" si="131"/>
        <v>0</v>
      </c>
      <c r="S364" s="61">
        <f t="shared" si="131"/>
        <v>0</v>
      </c>
      <c r="T364" s="61"/>
      <c r="U364" s="61"/>
      <c r="V364" s="61">
        <f t="shared" ref="V364:AB364" si="132">SUM(V363:V363)</f>
        <v>361498.4</v>
      </c>
      <c r="W364" s="61">
        <f t="shared" si="132"/>
        <v>108449.52</v>
      </c>
      <c r="X364" s="61">
        <f t="shared" si="132"/>
        <v>0</v>
      </c>
      <c r="Y364" s="61">
        <f t="shared" si="132"/>
        <v>0</v>
      </c>
      <c r="Z364" s="61">
        <f t="shared" si="132"/>
        <v>0</v>
      </c>
      <c r="AA364" s="61">
        <f t="shared" si="132"/>
        <v>0</v>
      </c>
      <c r="AB364" s="61">
        <f t="shared" si="132"/>
        <v>7699915.9199999999</v>
      </c>
      <c r="AC364" s="170"/>
      <c r="AD364" s="170" t="s">
        <v>29</v>
      </c>
      <c r="AE364" s="170" t="s">
        <v>29</v>
      </c>
      <c r="AF364" s="18"/>
      <c r="AG364" s="23"/>
    </row>
    <row r="365" spans="1:33" s="26" customFormat="1" ht="35.25" customHeight="1">
      <c r="A365" s="180" t="s">
        <v>435</v>
      </c>
      <c r="B365" s="181"/>
      <c r="C365" s="61">
        <f>C339+C355+C361+C364</f>
        <v>220335144.84999999</v>
      </c>
      <c r="D365" s="61">
        <f t="shared" ref="D365:AC365" si="133">D339+D355+D361+D364</f>
        <v>1114593.98</v>
      </c>
      <c r="E365" s="61">
        <f t="shared" si="133"/>
        <v>0</v>
      </c>
      <c r="F365" s="61">
        <f t="shared" si="133"/>
        <v>0</v>
      </c>
      <c r="G365" s="61">
        <f t="shared" si="133"/>
        <v>868758.77</v>
      </c>
      <c r="H365" s="61">
        <f t="shared" si="133"/>
        <v>1988014.58</v>
      </c>
      <c r="I365" s="61">
        <f t="shared" si="133"/>
        <v>10541042.800000001</v>
      </c>
      <c r="J365" s="87">
        <f t="shared" si="133"/>
        <v>1</v>
      </c>
      <c r="K365" s="61">
        <f t="shared" si="133"/>
        <v>2771340</v>
      </c>
      <c r="L365" s="61">
        <f t="shared" si="133"/>
        <v>2111590.92</v>
      </c>
      <c r="M365" s="61">
        <f t="shared" si="133"/>
        <v>0</v>
      </c>
      <c r="N365" s="87">
        <f t="shared" si="133"/>
        <v>37</v>
      </c>
      <c r="O365" s="61">
        <f t="shared" si="133"/>
        <v>133754408</v>
      </c>
      <c r="P365" s="61">
        <f t="shared" si="133"/>
        <v>42512127.469999999</v>
      </c>
      <c r="Q365" s="61">
        <f t="shared" si="133"/>
        <v>2808450.01</v>
      </c>
      <c r="R365" s="61">
        <f t="shared" si="133"/>
        <v>5945448.3099999996</v>
      </c>
      <c r="S365" s="61">
        <f t="shared" si="133"/>
        <v>2471685.1200000001</v>
      </c>
      <c r="T365" s="61">
        <f t="shared" si="133"/>
        <v>0</v>
      </c>
      <c r="U365" s="61">
        <f t="shared" si="133"/>
        <v>0</v>
      </c>
      <c r="V365" s="61">
        <f t="shared" si="133"/>
        <v>10344372.99</v>
      </c>
      <c r="W365" s="61">
        <f t="shared" si="133"/>
        <v>3103311.9</v>
      </c>
      <c r="X365" s="61">
        <f t="shared" si="133"/>
        <v>0</v>
      </c>
      <c r="Y365" s="61">
        <f t="shared" si="133"/>
        <v>0</v>
      </c>
      <c r="Z365" s="61">
        <f t="shared" si="133"/>
        <v>0</v>
      </c>
      <c r="AA365" s="61">
        <f t="shared" si="133"/>
        <v>0</v>
      </c>
      <c r="AB365" s="61">
        <f t="shared" si="133"/>
        <v>220335144.84999999</v>
      </c>
      <c r="AC365" s="61">
        <f t="shared" si="133"/>
        <v>0</v>
      </c>
      <c r="AD365" s="170"/>
      <c r="AE365" s="170"/>
      <c r="AF365" s="24"/>
      <c r="AG365" s="25"/>
    </row>
    <row r="366" spans="1:33" s="26" customFormat="1" ht="24" customHeight="1">
      <c r="A366" s="176" t="s">
        <v>190</v>
      </c>
      <c r="B366" s="177"/>
      <c r="C366" s="177"/>
      <c r="D366" s="177"/>
      <c r="E366" s="177"/>
      <c r="F366" s="177"/>
      <c r="G366" s="177"/>
      <c r="H366" s="177"/>
      <c r="I366" s="177"/>
      <c r="J366" s="177"/>
      <c r="K366" s="177"/>
      <c r="L366" s="177"/>
      <c r="M366" s="177"/>
      <c r="N366" s="177"/>
      <c r="O366" s="177"/>
      <c r="P366" s="177"/>
      <c r="Q366" s="177"/>
      <c r="R366" s="177"/>
      <c r="S366" s="177"/>
      <c r="T366" s="177"/>
      <c r="U366" s="177"/>
      <c r="V366" s="177"/>
      <c r="W366" s="177"/>
      <c r="X366" s="177"/>
      <c r="Y366" s="177"/>
      <c r="Z366" s="177"/>
      <c r="AA366" s="177"/>
      <c r="AB366" s="177"/>
      <c r="AC366" s="177"/>
      <c r="AD366" s="177"/>
      <c r="AE366" s="178"/>
      <c r="AF366" s="24"/>
      <c r="AG366" s="25"/>
    </row>
    <row r="367" spans="1:33" ht="24" customHeight="1">
      <c r="A367" s="179" t="s">
        <v>191</v>
      </c>
      <c r="B367" s="179"/>
      <c r="C367" s="179"/>
      <c r="D367" s="179"/>
      <c r="E367" s="179"/>
      <c r="F367" s="179"/>
      <c r="G367" s="179"/>
      <c r="H367" s="179"/>
      <c r="I367" s="179"/>
      <c r="J367" s="179"/>
      <c r="K367" s="179"/>
      <c r="L367" s="179"/>
      <c r="M367" s="179"/>
      <c r="N367" s="179"/>
      <c r="O367" s="179"/>
      <c r="P367" s="179"/>
      <c r="Q367" s="179"/>
      <c r="R367" s="179"/>
      <c r="S367" s="179"/>
      <c r="T367" s="179"/>
      <c r="U367" s="179"/>
      <c r="V367" s="179"/>
      <c r="W367" s="179"/>
      <c r="X367" s="179"/>
      <c r="Y367" s="179"/>
      <c r="Z367" s="179"/>
      <c r="AA367" s="179"/>
      <c r="AB367" s="179"/>
      <c r="AC367" s="179"/>
      <c r="AD367" s="179"/>
      <c r="AE367" s="179"/>
      <c r="AF367" s="93"/>
      <c r="AG367" s="94"/>
    </row>
    <row r="368" spans="1:33" s="5" customFormat="1" ht="24" customHeight="1">
      <c r="A368" s="46">
        <f>A363+1</f>
        <v>315</v>
      </c>
      <c r="B368" s="66" t="s">
        <v>436</v>
      </c>
      <c r="C368" s="48">
        <f>D368+F368+G368+H368+I368+K368+L368+M368+O368+P368+Q368+R368+S368+W368+V368+X368</f>
        <v>15412472.060000001</v>
      </c>
      <c r="D368" s="41"/>
      <c r="E368" s="41"/>
      <c r="F368" s="41"/>
      <c r="G368" s="39"/>
      <c r="H368" s="43"/>
      <c r="I368" s="43"/>
      <c r="J368" s="42"/>
      <c r="K368" s="41"/>
      <c r="L368" s="39"/>
      <c r="M368" s="40"/>
      <c r="N368" s="62"/>
      <c r="O368" s="83"/>
      <c r="P368" s="41">
        <v>14471804.75</v>
      </c>
      <c r="Q368" s="41"/>
      <c r="R368" s="41"/>
      <c r="S368" s="43"/>
      <c r="T368" s="43"/>
      <c r="U368" s="43"/>
      <c r="V368" s="44">
        <v>723590.24</v>
      </c>
      <c r="W368" s="58">
        <f t="shared" ref="W368:W369" si="134">ROUND((D368+F368+G368+H368+I368+K368+L368+M368+O368+P368+Q368+R368+S368)*1.5%,2)</f>
        <v>217077.07</v>
      </c>
      <c r="X368" s="42"/>
      <c r="Y368" s="42"/>
      <c r="Z368" s="42"/>
      <c r="AA368" s="42"/>
      <c r="AB368" s="45">
        <f>C368</f>
        <v>15412472.060000001</v>
      </c>
      <c r="AC368" s="46"/>
      <c r="AD368" s="46">
        <v>2026</v>
      </c>
      <c r="AE368" s="46">
        <v>2026</v>
      </c>
      <c r="AF368" s="4"/>
      <c r="AG368" s="16"/>
    </row>
    <row r="369" spans="1:33" s="5" customFormat="1" ht="24" customHeight="1">
      <c r="A369" s="46">
        <f>A368+1</f>
        <v>316</v>
      </c>
      <c r="B369" s="66" t="s">
        <v>437</v>
      </c>
      <c r="C369" s="48">
        <f>D369+F369+G369+H369+I369+K369+L369+M369+O369+P369+Q369+R369+S369+W369+V369+X369</f>
        <v>2951477.1</v>
      </c>
      <c r="D369" s="41"/>
      <c r="E369" s="41"/>
      <c r="F369" s="41"/>
      <c r="G369" s="39"/>
      <c r="H369" s="43"/>
      <c r="I369" s="43"/>
      <c r="J369" s="85">
        <v>1</v>
      </c>
      <c r="K369" s="95">
        <v>2771340</v>
      </c>
      <c r="L369" s="171"/>
      <c r="M369" s="171"/>
      <c r="N369" s="171"/>
      <c r="O369" s="171"/>
      <c r="P369" s="169"/>
      <c r="Q369" s="169"/>
      <c r="R369" s="169"/>
      <c r="S369" s="169"/>
      <c r="T369" s="169"/>
      <c r="U369" s="169"/>
      <c r="V369" s="50">
        <v>138567</v>
      </c>
      <c r="W369" s="58">
        <f t="shared" si="134"/>
        <v>41570.1</v>
      </c>
      <c r="X369" s="169"/>
      <c r="Y369" s="169"/>
      <c r="Z369" s="42"/>
      <c r="AA369" s="42"/>
      <c r="AB369" s="45">
        <f>C369</f>
        <v>2951477.1</v>
      </c>
      <c r="AC369" s="46"/>
      <c r="AD369" s="46">
        <v>2026</v>
      </c>
      <c r="AE369" s="46">
        <v>2026</v>
      </c>
      <c r="AF369" s="4"/>
      <c r="AG369" s="16"/>
    </row>
    <row r="370" spans="1:33" s="19" customFormat="1" ht="24" customHeight="1">
      <c r="A370" s="175" t="s">
        <v>205</v>
      </c>
      <c r="B370" s="175"/>
      <c r="C370" s="61">
        <f>SUM(C368:C369)</f>
        <v>18363949.16</v>
      </c>
      <c r="D370" s="61">
        <f t="shared" ref="D370:AC370" si="135">SUM(D368:D369)</f>
        <v>0</v>
      </c>
      <c r="E370" s="61">
        <f t="shared" si="135"/>
        <v>0</v>
      </c>
      <c r="F370" s="61">
        <f t="shared" si="135"/>
        <v>0</v>
      </c>
      <c r="G370" s="61">
        <f t="shared" si="135"/>
        <v>0</v>
      </c>
      <c r="H370" s="61">
        <f t="shared" si="135"/>
        <v>0</v>
      </c>
      <c r="I370" s="61">
        <f t="shared" si="135"/>
        <v>0</v>
      </c>
      <c r="J370" s="87">
        <f t="shared" si="135"/>
        <v>1</v>
      </c>
      <c r="K370" s="61">
        <f t="shared" si="135"/>
        <v>2771340</v>
      </c>
      <c r="L370" s="61">
        <f t="shared" si="135"/>
        <v>0</v>
      </c>
      <c r="M370" s="61">
        <f t="shared" si="135"/>
        <v>0</v>
      </c>
      <c r="N370" s="61">
        <f t="shared" si="135"/>
        <v>0</v>
      </c>
      <c r="O370" s="61">
        <f t="shared" si="135"/>
        <v>0</v>
      </c>
      <c r="P370" s="61">
        <f t="shared" si="135"/>
        <v>14471804.75</v>
      </c>
      <c r="Q370" s="61">
        <f t="shared" si="135"/>
        <v>0</v>
      </c>
      <c r="R370" s="61">
        <f t="shared" si="135"/>
        <v>0</v>
      </c>
      <c r="S370" s="61">
        <f t="shared" si="135"/>
        <v>0</v>
      </c>
      <c r="T370" s="61">
        <f t="shared" si="135"/>
        <v>0</v>
      </c>
      <c r="U370" s="61">
        <f t="shared" si="135"/>
        <v>0</v>
      </c>
      <c r="V370" s="61">
        <f t="shared" si="135"/>
        <v>862157.24</v>
      </c>
      <c r="W370" s="61">
        <f t="shared" si="135"/>
        <v>258647.17</v>
      </c>
      <c r="X370" s="61">
        <f t="shared" si="135"/>
        <v>0</v>
      </c>
      <c r="Y370" s="61">
        <f t="shared" si="135"/>
        <v>0</v>
      </c>
      <c r="Z370" s="61">
        <f t="shared" si="135"/>
        <v>0</v>
      </c>
      <c r="AA370" s="61">
        <f t="shared" si="135"/>
        <v>0</v>
      </c>
      <c r="AB370" s="61">
        <f t="shared" si="135"/>
        <v>18363949.16</v>
      </c>
      <c r="AC370" s="61">
        <f t="shared" si="135"/>
        <v>0</v>
      </c>
      <c r="AD370" s="170" t="s">
        <v>29</v>
      </c>
      <c r="AE370" s="170" t="s">
        <v>29</v>
      </c>
      <c r="AF370" s="18"/>
      <c r="AG370" s="23"/>
    </row>
    <row r="371" spans="1:33" ht="24" customHeight="1">
      <c r="A371" s="179" t="s">
        <v>192</v>
      </c>
      <c r="B371" s="179"/>
      <c r="C371" s="179"/>
      <c r="D371" s="179"/>
      <c r="E371" s="179"/>
      <c r="F371" s="179"/>
      <c r="G371" s="179"/>
      <c r="H371" s="179"/>
      <c r="I371" s="179"/>
      <c r="J371" s="179"/>
      <c r="K371" s="179"/>
      <c r="L371" s="179"/>
      <c r="M371" s="179"/>
      <c r="N371" s="179"/>
      <c r="O371" s="179"/>
      <c r="P371" s="179"/>
      <c r="Q371" s="179"/>
      <c r="R371" s="179"/>
      <c r="S371" s="179"/>
      <c r="T371" s="179"/>
      <c r="U371" s="179"/>
      <c r="V371" s="179"/>
      <c r="W371" s="179"/>
      <c r="X371" s="179"/>
      <c r="Y371" s="179"/>
      <c r="Z371" s="179"/>
      <c r="AA371" s="179"/>
      <c r="AB371" s="179"/>
      <c r="AC371" s="179"/>
      <c r="AD371" s="179"/>
      <c r="AE371" s="179"/>
      <c r="AF371" s="93"/>
      <c r="AG371" s="94"/>
    </row>
    <row r="372" spans="1:33" s="5" customFormat="1" ht="24" customHeight="1">
      <c r="A372" s="46">
        <f>A369+1</f>
        <v>317</v>
      </c>
      <c r="B372" s="66" t="s">
        <v>72</v>
      </c>
      <c r="C372" s="48">
        <f>D372+F372+G372+H372+I372+K372+L372+M372+O372+P372+Q372+R372+S372+W372+V372+X372</f>
        <v>17567250.879999999</v>
      </c>
      <c r="D372" s="41"/>
      <c r="E372" s="41"/>
      <c r="F372" s="41"/>
      <c r="G372" s="39"/>
      <c r="H372" s="43">
        <v>1953175.67</v>
      </c>
      <c r="I372" s="43">
        <v>10356316.6</v>
      </c>
      <c r="J372" s="85">
        <v>1</v>
      </c>
      <c r="K372" s="95">
        <v>2771340</v>
      </c>
      <c r="L372" s="39">
        <v>1414238.98</v>
      </c>
      <c r="M372" s="40"/>
      <c r="N372" s="62"/>
      <c r="O372" s="39"/>
      <c r="P372" s="41"/>
      <c r="Q372" s="41"/>
      <c r="R372" s="41"/>
      <c r="S372" s="43"/>
      <c r="T372" s="43"/>
      <c r="U372" s="43"/>
      <c r="V372" s="44">
        <v>824753.56</v>
      </c>
      <c r="W372" s="58">
        <f t="shared" ref="W372" si="136">ROUND((D372+F372+G372+H372+I372+K372+L372+M372+O372+P372+Q372+R372+S372)*1.5%,2)</f>
        <v>247426.07</v>
      </c>
      <c r="X372" s="42"/>
      <c r="Y372" s="42"/>
      <c r="Z372" s="42"/>
      <c r="AA372" s="42"/>
      <c r="AB372" s="45">
        <f>C372</f>
        <v>17567250.879999999</v>
      </c>
      <c r="AC372" s="46"/>
      <c r="AD372" s="46">
        <v>2026</v>
      </c>
      <c r="AE372" s="46">
        <v>2026</v>
      </c>
      <c r="AF372" s="4"/>
      <c r="AG372" s="16"/>
    </row>
    <row r="373" spans="1:33" s="26" customFormat="1" ht="24" customHeight="1">
      <c r="A373" s="175" t="s">
        <v>205</v>
      </c>
      <c r="B373" s="175"/>
      <c r="C373" s="61">
        <f t="shared" ref="C373:S373" si="137">SUM(C372:C372)</f>
        <v>17567250.879999999</v>
      </c>
      <c r="D373" s="61">
        <f t="shared" si="137"/>
        <v>0</v>
      </c>
      <c r="E373" s="61">
        <f t="shared" si="137"/>
        <v>0</v>
      </c>
      <c r="F373" s="61">
        <f t="shared" si="137"/>
        <v>0</v>
      </c>
      <c r="G373" s="61">
        <f t="shared" si="137"/>
        <v>0</v>
      </c>
      <c r="H373" s="61">
        <f t="shared" si="137"/>
        <v>1953175.67</v>
      </c>
      <c r="I373" s="61">
        <f t="shared" si="137"/>
        <v>10356316.6</v>
      </c>
      <c r="J373" s="87">
        <f t="shared" si="137"/>
        <v>1</v>
      </c>
      <c r="K373" s="61">
        <f t="shared" si="137"/>
        <v>2771340</v>
      </c>
      <c r="L373" s="61">
        <f t="shared" si="137"/>
        <v>1414238.98</v>
      </c>
      <c r="M373" s="61">
        <f t="shared" si="137"/>
        <v>0</v>
      </c>
      <c r="N373" s="61">
        <f t="shared" si="137"/>
        <v>0</v>
      </c>
      <c r="O373" s="61">
        <f t="shared" si="137"/>
        <v>0</v>
      </c>
      <c r="P373" s="61">
        <f t="shared" si="137"/>
        <v>0</v>
      </c>
      <c r="Q373" s="61">
        <f t="shared" si="137"/>
        <v>0</v>
      </c>
      <c r="R373" s="61">
        <f t="shared" si="137"/>
        <v>0</v>
      </c>
      <c r="S373" s="61">
        <f t="shared" si="137"/>
        <v>0</v>
      </c>
      <c r="T373" s="61"/>
      <c r="U373" s="61"/>
      <c r="V373" s="61">
        <f t="shared" ref="V373:AB373" si="138">SUM(V372:V372)</f>
        <v>824753.56</v>
      </c>
      <c r="W373" s="61">
        <f t="shared" si="138"/>
        <v>247426.07</v>
      </c>
      <c r="X373" s="61">
        <f t="shared" si="138"/>
        <v>0</v>
      </c>
      <c r="Y373" s="61">
        <f t="shared" si="138"/>
        <v>0</v>
      </c>
      <c r="Z373" s="61">
        <f t="shared" si="138"/>
        <v>0</v>
      </c>
      <c r="AA373" s="61">
        <f t="shared" si="138"/>
        <v>0</v>
      </c>
      <c r="AB373" s="61">
        <f t="shared" si="138"/>
        <v>17567250.879999999</v>
      </c>
      <c r="AC373" s="170"/>
      <c r="AD373" s="170" t="s">
        <v>29</v>
      </c>
      <c r="AE373" s="170" t="s">
        <v>29</v>
      </c>
      <c r="AF373" s="24"/>
      <c r="AG373" s="25"/>
    </row>
    <row r="374" spans="1:33" s="26" customFormat="1" ht="33.75" customHeight="1">
      <c r="A374" s="180" t="s">
        <v>438</v>
      </c>
      <c r="B374" s="181"/>
      <c r="C374" s="61">
        <f t="shared" ref="C374:S374" si="139">C373+C370</f>
        <v>35931200.039999999</v>
      </c>
      <c r="D374" s="61">
        <f t="shared" si="139"/>
        <v>0</v>
      </c>
      <c r="E374" s="61">
        <f t="shared" si="139"/>
        <v>0</v>
      </c>
      <c r="F374" s="61">
        <f t="shared" si="139"/>
        <v>0</v>
      </c>
      <c r="G374" s="102">
        <f t="shared" si="139"/>
        <v>0</v>
      </c>
      <c r="H374" s="61">
        <f t="shared" si="139"/>
        <v>1953175.67</v>
      </c>
      <c r="I374" s="61">
        <f t="shared" si="139"/>
        <v>10356316.6</v>
      </c>
      <c r="J374" s="87">
        <f t="shared" si="139"/>
        <v>2</v>
      </c>
      <c r="K374" s="61">
        <f t="shared" si="139"/>
        <v>5542680</v>
      </c>
      <c r="L374" s="61">
        <f t="shared" si="139"/>
        <v>1414238.98</v>
      </c>
      <c r="M374" s="61">
        <f t="shared" si="139"/>
        <v>0</v>
      </c>
      <c r="N374" s="87">
        <f t="shared" si="139"/>
        <v>0</v>
      </c>
      <c r="O374" s="61">
        <f t="shared" si="139"/>
        <v>0</v>
      </c>
      <c r="P374" s="61">
        <f t="shared" si="139"/>
        <v>14471804.75</v>
      </c>
      <c r="Q374" s="61">
        <f t="shared" si="139"/>
        <v>0</v>
      </c>
      <c r="R374" s="61">
        <f t="shared" si="139"/>
        <v>0</v>
      </c>
      <c r="S374" s="61">
        <f t="shared" si="139"/>
        <v>0</v>
      </c>
      <c r="T374" s="61"/>
      <c r="U374" s="61"/>
      <c r="V374" s="61">
        <f t="shared" ref="V374:AC374" si="140">V373+V370</f>
        <v>1686910.8</v>
      </c>
      <c r="W374" s="61">
        <f t="shared" si="140"/>
        <v>506073.24</v>
      </c>
      <c r="X374" s="61">
        <f t="shared" si="140"/>
        <v>0</v>
      </c>
      <c r="Y374" s="61">
        <f t="shared" si="140"/>
        <v>0</v>
      </c>
      <c r="Z374" s="61">
        <f t="shared" si="140"/>
        <v>0</v>
      </c>
      <c r="AA374" s="61">
        <f t="shared" si="140"/>
        <v>0</v>
      </c>
      <c r="AB374" s="61">
        <f t="shared" si="140"/>
        <v>35931200.039999999</v>
      </c>
      <c r="AC374" s="61">
        <f t="shared" si="140"/>
        <v>0</v>
      </c>
      <c r="AD374" s="170"/>
      <c r="AE374" s="170"/>
      <c r="AF374" s="24"/>
      <c r="AG374" s="25"/>
    </row>
    <row r="375" spans="1:33" s="26" customFormat="1" ht="24" customHeight="1">
      <c r="A375" s="176" t="s">
        <v>193</v>
      </c>
      <c r="B375" s="177"/>
      <c r="C375" s="177"/>
      <c r="D375" s="177"/>
      <c r="E375" s="177"/>
      <c r="F375" s="177"/>
      <c r="G375" s="177"/>
      <c r="H375" s="177"/>
      <c r="I375" s="177"/>
      <c r="J375" s="177"/>
      <c r="K375" s="177"/>
      <c r="L375" s="177"/>
      <c r="M375" s="177"/>
      <c r="N375" s="177"/>
      <c r="O375" s="177"/>
      <c r="P375" s="177"/>
      <c r="Q375" s="177"/>
      <c r="R375" s="177"/>
      <c r="S375" s="177"/>
      <c r="T375" s="177"/>
      <c r="U375" s="177"/>
      <c r="V375" s="177"/>
      <c r="W375" s="177"/>
      <c r="X375" s="177"/>
      <c r="Y375" s="177"/>
      <c r="Z375" s="177"/>
      <c r="AA375" s="177"/>
      <c r="AB375" s="177"/>
      <c r="AC375" s="177"/>
      <c r="AD375" s="177"/>
      <c r="AE375" s="178"/>
      <c r="AF375" s="24"/>
      <c r="AG375" s="25"/>
    </row>
    <row r="376" spans="1:33" ht="24" customHeight="1">
      <c r="A376" s="179" t="s">
        <v>194</v>
      </c>
      <c r="B376" s="179"/>
      <c r="C376" s="179"/>
      <c r="D376" s="179"/>
      <c r="E376" s="179"/>
      <c r="F376" s="179"/>
      <c r="G376" s="179"/>
      <c r="H376" s="179"/>
      <c r="I376" s="179"/>
      <c r="J376" s="179"/>
      <c r="K376" s="179"/>
      <c r="L376" s="179"/>
      <c r="M376" s="179"/>
      <c r="N376" s="179"/>
      <c r="O376" s="179"/>
      <c r="P376" s="179"/>
      <c r="Q376" s="179"/>
      <c r="R376" s="179"/>
      <c r="S376" s="179"/>
      <c r="T376" s="179"/>
      <c r="U376" s="179"/>
      <c r="V376" s="179"/>
      <c r="W376" s="179"/>
      <c r="X376" s="179"/>
      <c r="Y376" s="179"/>
      <c r="Z376" s="179"/>
      <c r="AA376" s="179"/>
      <c r="AB376" s="179"/>
      <c r="AC376" s="179"/>
      <c r="AD376" s="179"/>
      <c r="AE376" s="179"/>
      <c r="AF376" s="93"/>
      <c r="AG376" s="94"/>
    </row>
    <row r="377" spans="1:33" s="5" customFormat="1" ht="24" customHeight="1">
      <c r="A377" s="46">
        <f>A372+1</f>
        <v>318</v>
      </c>
      <c r="B377" s="151" t="s">
        <v>439</v>
      </c>
      <c r="C377" s="48">
        <f t="shared" ref="C377" si="141">D377+F377+G377+H377+I377+K377+L377+M377+O377+P377+Q377+R377+S377+W377+V377+X377</f>
        <v>13613928</v>
      </c>
      <c r="D377" s="41"/>
      <c r="E377" s="78"/>
      <c r="F377" s="41"/>
      <c r="G377" s="39"/>
      <c r="H377" s="43"/>
      <c r="I377" s="43"/>
      <c r="J377" s="42"/>
      <c r="K377" s="41"/>
      <c r="L377" s="39"/>
      <c r="M377" s="40"/>
      <c r="N377" s="62"/>
      <c r="O377" s="39"/>
      <c r="P377" s="41">
        <v>12783030.99</v>
      </c>
      <c r="Q377" s="41"/>
      <c r="R377" s="41"/>
      <c r="S377" s="43"/>
      <c r="T377" s="43"/>
      <c r="U377" s="43"/>
      <c r="V377" s="84">
        <v>639151.55000000005</v>
      </c>
      <c r="W377" s="58">
        <f t="shared" ref="W377" si="142">ROUND((D377+F377+G377+H377+I377+K377+L377+M377+O377+P377+Q377+R377+S377)*1.5%,2)</f>
        <v>191745.46</v>
      </c>
      <c r="X377" s="42"/>
      <c r="Y377" s="42"/>
      <c r="Z377" s="45"/>
      <c r="AA377" s="42"/>
      <c r="AB377" s="45">
        <f>C377</f>
        <v>13613928</v>
      </c>
      <c r="AC377" s="46"/>
      <c r="AD377" s="46">
        <v>2026</v>
      </c>
      <c r="AE377" s="46">
        <v>2026</v>
      </c>
      <c r="AF377" s="4"/>
      <c r="AG377" s="16"/>
    </row>
    <row r="378" spans="1:33" s="19" customFormat="1" ht="24" customHeight="1">
      <c r="A378" s="175" t="s">
        <v>205</v>
      </c>
      <c r="B378" s="175"/>
      <c r="C378" s="61">
        <f t="shared" ref="C378:S378" si="143">SUM(C377:C377)</f>
        <v>13613928</v>
      </c>
      <c r="D378" s="61">
        <f t="shared" si="143"/>
        <v>0</v>
      </c>
      <c r="E378" s="87">
        <f t="shared" si="143"/>
        <v>0</v>
      </c>
      <c r="F378" s="61">
        <f t="shared" si="143"/>
        <v>0</v>
      </c>
      <c r="G378" s="61">
        <f t="shared" si="143"/>
        <v>0</v>
      </c>
      <c r="H378" s="61">
        <f t="shared" si="143"/>
        <v>0</v>
      </c>
      <c r="I378" s="61">
        <f t="shared" si="143"/>
        <v>0</v>
      </c>
      <c r="J378" s="61">
        <f t="shared" si="143"/>
        <v>0</v>
      </c>
      <c r="K378" s="61">
        <f t="shared" si="143"/>
        <v>0</v>
      </c>
      <c r="L378" s="61">
        <f t="shared" si="143"/>
        <v>0</v>
      </c>
      <c r="M378" s="61">
        <f t="shared" si="143"/>
        <v>0</v>
      </c>
      <c r="N378" s="61">
        <f t="shared" si="143"/>
        <v>0</v>
      </c>
      <c r="O378" s="61">
        <f t="shared" si="143"/>
        <v>0</v>
      </c>
      <c r="P378" s="61">
        <f t="shared" si="143"/>
        <v>12783030.99</v>
      </c>
      <c r="Q378" s="61">
        <f t="shared" si="143"/>
        <v>0</v>
      </c>
      <c r="R378" s="61">
        <f t="shared" si="143"/>
        <v>0</v>
      </c>
      <c r="S378" s="61">
        <f t="shared" si="143"/>
        <v>0</v>
      </c>
      <c r="T378" s="61"/>
      <c r="U378" s="61"/>
      <c r="V378" s="61">
        <f t="shared" ref="V378:AC378" si="144">SUM(V377:V377)</f>
        <v>639151.55000000005</v>
      </c>
      <c r="W378" s="61">
        <f t="shared" si="144"/>
        <v>191745.46</v>
      </c>
      <c r="X378" s="61">
        <f t="shared" si="144"/>
        <v>0</v>
      </c>
      <c r="Y378" s="61">
        <f t="shared" si="144"/>
        <v>0</v>
      </c>
      <c r="Z378" s="61">
        <f t="shared" si="144"/>
        <v>0</v>
      </c>
      <c r="AA378" s="61">
        <f t="shared" si="144"/>
        <v>0</v>
      </c>
      <c r="AB378" s="61">
        <f t="shared" si="144"/>
        <v>13613928</v>
      </c>
      <c r="AC378" s="61">
        <f t="shared" si="144"/>
        <v>0</v>
      </c>
      <c r="AD378" s="170" t="s">
        <v>29</v>
      </c>
      <c r="AE378" s="170" t="s">
        <v>29</v>
      </c>
      <c r="AF378" s="18"/>
      <c r="AG378" s="23"/>
    </row>
    <row r="379" spans="1:33" s="19" customFormat="1" ht="24" customHeight="1">
      <c r="A379" s="180" t="s">
        <v>440</v>
      </c>
      <c r="B379" s="181"/>
      <c r="C379" s="61">
        <f>SUM(C378)</f>
        <v>13613928</v>
      </c>
      <c r="D379" s="61">
        <f t="shared" ref="D379:AC379" si="145">SUM(D378)</f>
        <v>0</v>
      </c>
      <c r="E379" s="61">
        <f t="shared" si="145"/>
        <v>0</v>
      </c>
      <c r="F379" s="61">
        <f t="shared" si="145"/>
        <v>0</v>
      </c>
      <c r="G379" s="61">
        <f t="shared" si="145"/>
        <v>0</v>
      </c>
      <c r="H379" s="61">
        <f t="shared" si="145"/>
        <v>0</v>
      </c>
      <c r="I379" s="61">
        <f t="shared" si="145"/>
        <v>0</v>
      </c>
      <c r="J379" s="61">
        <f t="shared" si="145"/>
        <v>0</v>
      </c>
      <c r="K379" s="61">
        <f t="shared" si="145"/>
        <v>0</v>
      </c>
      <c r="L379" s="61">
        <f t="shared" si="145"/>
        <v>0</v>
      </c>
      <c r="M379" s="61">
        <f t="shared" si="145"/>
        <v>0</v>
      </c>
      <c r="N379" s="61">
        <f t="shared" si="145"/>
        <v>0</v>
      </c>
      <c r="O379" s="61">
        <f t="shared" si="145"/>
        <v>0</v>
      </c>
      <c r="P379" s="61">
        <f t="shared" si="145"/>
        <v>12783030.99</v>
      </c>
      <c r="Q379" s="61">
        <f t="shared" si="145"/>
        <v>0</v>
      </c>
      <c r="R379" s="61">
        <f t="shared" si="145"/>
        <v>0</v>
      </c>
      <c r="S379" s="61">
        <f t="shared" si="145"/>
        <v>0</v>
      </c>
      <c r="T379" s="61">
        <f t="shared" si="145"/>
        <v>0</v>
      </c>
      <c r="U379" s="61">
        <f t="shared" si="145"/>
        <v>0</v>
      </c>
      <c r="V379" s="61">
        <f t="shared" si="145"/>
        <v>639151.55000000005</v>
      </c>
      <c r="W379" s="61">
        <f t="shared" si="145"/>
        <v>191745.46</v>
      </c>
      <c r="X379" s="61">
        <f t="shared" si="145"/>
        <v>0</v>
      </c>
      <c r="Y379" s="61">
        <f t="shared" si="145"/>
        <v>0</v>
      </c>
      <c r="Z379" s="61">
        <f t="shared" si="145"/>
        <v>0</v>
      </c>
      <c r="AA379" s="61">
        <f t="shared" si="145"/>
        <v>0</v>
      </c>
      <c r="AB379" s="61">
        <f t="shared" si="145"/>
        <v>13613928</v>
      </c>
      <c r="AC379" s="61">
        <f t="shared" si="145"/>
        <v>0</v>
      </c>
      <c r="AD379" s="170" t="s">
        <v>29</v>
      </c>
      <c r="AE379" s="170" t="s">
        <v>29</v>
      </c>
      <c r="AF379" s="18"/>
      <c r="AG379" s="23"/>
    </row>
    <row r="380" spans="1:33" s="15" customFormat="1" ht="24" customHeight="1">
      <c r="A380" s="175" t="s">
        <v>441</v>
      </c>
      <c r="B380" s="175"/>
      <c r="C380" s="61">
        <f>C390+C398+C404+C414+C523+C529+C533+C549+C560+C580+C598+C601+C611+C624+C630+C635</f>
        <v>2471952303.7600002</v>
      </c>
      <c r="D380" s="61">
        <f t="shared" ref="D380:AC380" si="146">D390+D398+D404+D414+D523+D529+D533+D549+D560+D580+D598+D601+D611+D624+D630+D635</f>
        <v>71605551.040000007</v>
      </c>
      <c r="E380" s="221">
        <f t="shared" si="146"/>
        <v>34</v>
      </c>
      <c r="F380" s="61">
        <f t="shared" si="146"/>
        <v>54835506</v>
      </c>
      <c r="G380" s="61">
        <f t="shared" si="146"/>
        <v>51723360.149999999</v>
      </c>
      <c r="H380" s="61">
        <f t="shared" si="146"/>
        <v>87229374.730000004</v>
      </c>
      <c r="I380" s="61">
        <f t="shared" si="146"/>
        <v>337306188.88999999</v>
      </c>
      <c r="J380" s="221">
        <f t="shared" si="146"/>
        <v>51</v>
      </c>
      <c r="K380" s="61">
        <f t="shared" si="146"/>
        <v>141160865.02000001</v>
      </c>
      <c r="L380" s="61">
        <f t="shared" si="146"/>
        <v>93506603.859999999</v>
      </c>
      <c r="M380" s="61">
        <f t="shared" si="146"/>
        <v>3071925</v>
      </c>
      <c r="N380" s="221">
        <f t="shared" si="146"/>
        <v>128</v>
      </c>
      <c r="O380" s="61">
        <f t="shared" si="146"/>
        <v>469947916</v>
      </c>
      <c r="P380" s="61">
        <f t="shared" si="146"/>
        <v>513479781.14999998</v>
      </c>
      <c r="Q380" s="61">
        <f t="shared" si="146"/>
        <v>67405963.540000007</v>
      </c>
      <c r="R380" s="61">
        <f t="shared" si="146"/>
        <v>307170855.92000002</v>
      </c>
      <c r="S380" s="61">
        <f t="shared" si="146"/>
        <v>122524964.16</v>
      </c>
      <c r="T380" s="61">
        <f t="shared" si="146"/>
        <v>0</v>
      </c>
      <c r="U380" s="61">
        <f t="shared" si="146"/>
        <v>0</v>
      </c>
      <c r="V380" s="61">
        <f t="shared" si="146"/>
        <v>116168915.3</v>
      </c>
      <c r="W380" s="61">
        <f t="shared" si="146"/>
        <v>34814533</v>
      </c>
      <c r="X380" s="61">
        <f t="shared" si="146"/>
        <v>0</v>
      </c>
      <c r="Y380" s="61">
        <f t="shared" si="146"/>
        <v>0</v>
      </c>
      <c r="Z380" s="61">
        <f t="shared" si="146"/>
        <v>500000000</v>
      </c>
      <c r="AA380" s="61">
        <f t="shared" si="146"/>
        <v>0</v>
      </c>
      <c r="AB380" s="61">
        <f t="shared" si="146"/>
        <v>1971952303.76</v>
      </c>
      <c r="AC380" s="61">
        <f t="shared" si="146"/>
        <v>0</v>
      </c>
      <c r="AD380" s="46" t="s">
        <v>29</v>
      </c>
      <c r="AE380" s="46" t="s">
        <v>29</v>
      </c>
      <c r="AF380" s="14"/>
      <c r="AG380" s="17"/>
    </row>
    <row r="381" spans="1:33" ht="24" customHeight="1">
      <c r="A381" s="179" t="s">
        <v>91</v>
      </c>
      <c r="B381" s="179"/>
      <c r="C381" s="179"/>
      <c r="D381" s="179"/>
      <c r="E381" s="179"/>
      <c r="F381" s="179"/>
      <c r="G381" s="179"/>
      <c r="H381" s="179"/>
      <c r="I381" s="179"/>
      <c r="J381" s="179"/>
      <c r="K381" s="179"/>
      <c r="L381" s="179"/>
      <c r="M381" s="179"/>
      <c r="N381" s="179"/>
      <c r="O381" s="179"/>
      <c r="P381" s="179"/>
      <c r="Q381" s="179"/>
      <c r="R381" s="179"/>
      <c r="S381" s="179"/>
      <c r="T381" s="179"/>
      <c r="U381" s="179"/>
      <c r="V381" s="179"/>
      <c r="W381" s="179"/>
      <c r="X381" s="179"/>
      <c r="Y381" s="179"/>
      <c r="Z381" s="179"/>
      <c r="AA381" s="179"/>
      <c r="AB381" s="179"/>
      <c r="AC381" s="179"/>
      <c r="AD381" s="179"/>
      <c r="AE381" s="179"/>
      <c r="AF381" s="93"/>
      <c r="AG381" s="94"/>
    </row>
    <row r="382" spans="1:33" ht="24" customHeight="1">
      <c r="A382" s="46">
        <v>1</v>
      </c>
      <c r="B382" s="47" t="s">
        <v>786</v>
      </c>
      <c r="C382" s="77">
        <f t="shared" ref="C382" si="147">D382+F382+G382+H382+I382+K382+L382+M382+O382+P382+Q382+R382+S382+V382+W382+X382</f>
        <v>51262971.210000001</v>
      </c>
      <c r="D382" s="169"/>
      <c r="E382" s="169"/>
      <c r="F382" s="169"/>
      <c r="G382" s="171"/>
      <c r="H382" s="169"/>
      <c r="I382" s="169"/>
      <c r="J382" s="169"/>
      <c r="K382" s="169"/>
      <c r="L382" s="171"/>
      <c r="M382" s="171"/>
      <c r="N382" s="171"/>
      <c r="O382" s="171"/>
      <c r="P382" s="50">
        <v>16167700.52</v>
      </c>
      <c r="Q382" s="169"/>
      <c r="R382" s="50">
        <v>31966544.75</v>
      </c>
      <c r="S382" s="169"/>
      <c r="T382" s="169"/>
      <c r="U382" s="169"/>
      <c r="V382" s="50">
        <v>2406712.2599999998</v>
      </c>
      <c r="W382" s="58">
        <f>ROUND((D382+F382+G382+H382+I382+K382+L382+M382+O382+P382+Q382+R382+S382)*1.5%,2)</f>
        <v>722013.68</v>
      </c>
      <c r="X382" s="169"/>
      <c r="Y382" s="169"/>
      <c r="Z382" s="169"/>
      <c r="AA382" s="169"/>
      <c r="AB382" s="58">
        <f t="shared" ref="AB382" si="148">C382</f>
        <v>51262971.210000001</v>
      </c>
      <c r="AC382" s="169"/>
      <c r="AD382" s="46">
        <v>2027</v>
      </c>
      <c r="AE382" s="46">
        <v>2027</v>
      </c>
      <c r="AF382" s="217"/>
      <c r="AG382" s="218"/>
    </row>
    <row r="383" spans="1:33" ht="24" customHeight="1">
      <c r="A383" s="46">
        <f>A382+1</f>
        <v>2</v>
      </c>
      <c r="B383" s="47" t="s">
        <v>51</v>
      </c>
      <c r="C383" s="77">
        <f t="shared" ref="C383:C389" si="149">D383+F383+G383+H383+I383+K383+L383+M383+O383+P383+Q383+R383+S383+V383+W383+X383</f>
        <v>28439860.699999999</v>
      </c>
      <c r="D383" s="45">
        <v>3146308.2</v>
      </c>
      <c r="E383" s="45"/>
      <c r="F383" s="45"/>
      <c r="G383" s="51">
        <v>2163590.1</v>
      </c>
      <c r="H383" s="45">
        <v>3105284.4</v>
      </c>
      <c r="I383" s="45">
        <v>11887093.35</v>
      </c>
      <c r="J383" s="85">
        <v>1</v>
      </c>
      <c r="K383" s="95">
        <v>2771340</v>
      </c>
      <c r="L383" s="57">
        <v>3630478.5</v>
      </c>
      <c r="M383" s="57"/>
      <c r="N383" s="57"/>
      <c r="O383" s="57"/>
      <c r="P383" s="45"/>
      <c r="Q383" s="50"/>
      <c r="R383" s="50"/>
      <c r="S383" s="50"/>
      <c r="T383" s="50"/>
      <c r="U383" s="50"/>
      <c r="V383" s="50">
        <v>1335204.73</v>
      </c>
      <c r="W383" s="58">
        <f>ROUND((D383+F383+G383+H383+I383+K383+L383+M383+O383+P383+Q383+R383+S383)*1.5%,2)</f>
        <v>400561.42</v>
      </c>
      <c r="X383" s="45"/>
      <c r="Y383" s="45"/>
      <c r="Z383" s="45"/>
      <c r="AA383" s="45"/>
      <c r="AB383" s="58">
        <f t="shared" ref="AB383:AB389" si="150">C383</f>
        <v>28439860.699999999</v>
      </c>
      <c r="AC383" s="50"/>
      <c r="AD383" s="46">
        <v>2027</v>
      </c>
      <c r="AE383" s="46">
        <v>2027</v>
      </c>
      <c r="AF383" s="94"/>
      <c r="AG383" s="94"/>
    </row>
    <row r="384" spans="1:33" ht="24" customHeight="1">
      <c r="A384" s="46">
        <f t="shared" ref="A384:A389" si="151">A383+1</f>
        <v>3</v>
      </c>
      <c r="B384" s="47" t="s">
        <v>442</v>
      </c>
      <c r="C384" s="77">
        <f t="shared" si="149"/>
        <v>34379509.869999997</v>
      </c>
      <c r="D384" s="58"/>
      <c r="E384" s="58"/>
      <c r="F384" s="58"/>
      <c r="G384" s="51"/>
      <c r="H384" s="58"/>
      <c r="I384" s="45"/>
      <c r="J384" s="85">
        <v>1</v>
      </c>
      <c r="K384" s="95">
        <v>2771340</v>
      </c>
      <c r="L384" s="57"/>
      <c r="M384" s="57"/>
      <c r="N384" s="57"/>
      <c r="O384" s="57"/>
      <c r="P384" s="45"/>
      <c r="Q384" s="50">
        <v>2956183.12</v>
      </c>
      <c r="R384" s="50">
        <v>20065652.190000001</v>
      </c>
      <c r="S384" s="50">
        <v>6488054.6100000003</v>
      </c>
      <c r="T384" s="50"/>
      <c r="U384" s="50"/>
      <c r="V384" s="130">
        <v>1614061.5</v>
      </c>
      <c r="W384" s="58">
        <f>ROUND((D384+F384+G384+H384+I384+K384+L384+M384+O384+P384+Q384+R384+S384)*1.5%,2)</f>
        <v>484218.45</v>
      </c>
      <c r="X384" s="45"/>
      <c r="Y384" s="45"/>
      <c r="Z384" s="45"/>
      <c r="AA384" s="45"/>
      <c r="AB384" s="58">
        <f t="shared" si="150"/>
        <v>34379509.869999997</v>
      </c>
      <c r="AC384" s="50"/>
      <c r="AD384" s="46">
        <v>2027</v>
      </c>
      <c r="AE384" s="46">
        <v>2027</v>
      </c>
      <c r="AF384" s="94"/>
      <c r="AG384" s="94"/>
    </row>
    <row r="385" spans="1:33" ht="24" customHeight="1">
      <c r="A385" s="46">
        <f t="shared" si="151"/>
        <v>4</v>
      </c>
      <c r="B385" s="47" t="s">
        <v>443</v>
      </c>
      <c r="C385" s="77">
        <f t="shared" si="149"/>
        <v>9403821.5299999993</v>
      </c>
      <c r="D385" s="45"/>
      <c r="E385" s="45"/>
      <c r="F385" s="45"/>
      <c r="G385" s="51"/>
      <c r="H385" s="45"/>
      <c r="I385" s="45"/>
      <c r="J385" s="85"/>
      <c r="K385" s="45"/>
      <c r="L385" s="57"/>
      <c r="M385" s="57"/>
      <c r="N385" s="57"/>
      <c r="O385" s="57"/>
      <c r="P385" s="45"/>
      <c r="Q385" s="50">
        <v>2763880.06</v>
      </c>
      <c r="R385" s="50"/>
      <c r="S385" s="50">
        <v>6065999.3099999996</v>
      </c>
      <c r="T385" s="50"/>
      <c r="U385" s="50"/>
      <c r="V385" s="130">
        <v>441493.97</v>
      </c>
      <c r="W385" s="58">
        <f t="shared" ref="W385:W389" si="152">ROUND((D385+F385+G385+H385+I385+K385+L385+M385+O385+P385+Q385+R385+S385)*1.5%,2)</f>
        <v>132448.19</v>
      </c>
      <c r="X385" s="45"/>
      <c r="Y385" s="45"/>
      <c r="Z385" s="45"/>
      <c r="AA385" s="45"/>
      <c r="AB385" s="58">
        <f t="shared" si="150"/>
        <v>9403821.5299999993</v>
      </c>
      <c r="AC385" s="50"/>
      <c r="AD385" s="46">
        <v>2027</v>
      </c>
      <c r="AE385" s="46">
        <v>2027</v>
      </c>
      <c r="AF385" s="94"/>
      <c r="AG385" s="94"/>
    </row>
    <row r="386" spans="1:33" ht="24" customHeight="1">
      <c r="A386" s="46">
        <f t="shared" si="151"/>
        <v>5</v>
      </c>
      <c r="B386" s="47" t="s">
        <v>444</v>
      </c>
      <c r="C386" s="77">
        <f t="shared" si="149"/>
        <v>2951477.1</v>
      </c>
      <c r="D386" s="45"/>
      <c r="E386" s="45"/>
      <c r="F386" s="45"/>
      <c r="G386" s="51"/>
      <c r="H386" s="45"/>
      <c r="I386" s="45"/>
      <c r="J386" s="85">
        <v>1</v>
      </c>
      <c r="K386" s="95">
        <v>2771340</v>
      </c>
      <c r="L386" s="57"/>
      <c r="M386" s="57"/>
      <c r="N386" s="57"/>
      <c r="O386" s="57"/>
      <c r="P386" s="45"/>
      <c r="Q386" s="50"/>
      <c r="R386" s="50"/>
      <c r="S386" s="50"/>
      <c r="T386" s="50"/>
      <c r="U386" s="50"/>
      <c r="V386" s="50">
        <v>138567</v>
      </c>
      <c r="W386" s="58">
        <f t="shared" si="152"/>
        <v>41570.1</v>
      </c>
      <c r="X386" s="45"/>
      <c r="Y386" s="45"/>
      <c r="Z386" s="45"/>
      <c r="AA386" s="45"/>
      <c r="AB386" s="58">
        <f t="shared" si="150"/>
        <v>2951477.1</v>
      </c>
      <c r="AC386" s="50"/>
      <c r="AD386" s="46">
        <v>2027</v>
      </c>
      <c r="AE386" s="46">
        <v>2027</v>
      </c>
      <c r="AF386" s="94"/>
      <c r="AG386" s="94"/>
    </row>
    <row r="387" spans="1:33" ht="24" customHeight="1">
      <c r="A387" s="46">
        <f t="shared" si="151"/>
        <v>6</v>
      </c>
      <c r="B387" s="35" t="s">
        <v>445</v>
      </c>
      <c r="C387" s="77">
        <f t="shared" si="149"/>
        <v>30128623.079999998</v>
      </c>
      <c r="D387" s="45"/>
      <c r="E387" s="45"/>
      <c r="F387" s="45"/>
      <c r="G387" s="51"/>
      <c r="H387" s="45"/>
      <c r="I387" s="58"/>
      <c r="J387" s="85"/>
      <c r="K387" s="45"/>
      <c r="L387" s="57"/>
      <c r="M387" s="57"/>
      <c r="N387" s="57"/>
      <c r="O387" s="57"/>
      <c r="P387" s="45"/>
      <c r="Q387" s="50">
        <v>2833958.07</v>
      </c>
      <c r="R387" s="50">
        <v>19236026.52</v>
      </c>
      <c r="S387" s="50">
        <v>6219802.3399999999</v>
      </c>
      <c r="T387" s="50"/>
      <c r="U387" s="50"/>
      <c r="V387" s="130">
        <v>1414489.35</v>
      </c>
      <c r="W387" s="58">
        <f t="shared" si="152"/>
        <v>424346.8</v>
      </c>
      <c r="X387" s="45"/>
      <c r="Y387" s="45"/>
      <c r="Z387" s="45"/>
      <c r="AA387" s="45"/>
      <c r="AB387" s="58">
        <f t="shared" si="150"/>
        <v>30128623.079999998</v>
      </c>
      <c r="AC387" s="50"/>
      <c r="AD387" s="46">
        <v>2027</v>
      </c>
      <c r="AE387" s="46">
        <v>2027</v>
      </c>
      <c r="AF387" s="94"/>
      <c r="AG387" s="94"/>
    </row>
    <row r="388" spans="1:33" ht="24" customHeight="1">
      <c r="A388" s="46">
        <f t="shared" si="151"/>
        <v>7</v>
      </c>
      <c r="B388" s="35" t="s">
        <v>787</v>
      </c>
      <c r="C388" s="77">
        <f t="shared" si="149"/>
        <v>51223660.479999997</v>
      </c>
      <c r="D388" s="45">
        <v>4791075.38</v>
      </c>
      <c r="E388" s="45"/>
      <c r="F388" s="45"/>
      <c r="G388" s="51"/>
      <c r="H388" s="45">
        <v>5868791.4100000001</v>
      </c>
      <c r="I388" s="58">
        <v>24272025.75</v>
      </c>
      <c r="J388" s="73">
        <v>1</v>
      </c>
      <c r="K388" s="95">
        <v>2771340</v>
      </c>
      <c r="L388" s="57">
        <v>10394101.25</v>
      </c>
      <c r="M388" s="57"/>
      <c r="N388" s="57"/>
      <c r="O388" s="57"/>
      <c r="P388" s="45"/>
      <c r="Q388" s="50"/>
      <c r="R388" s="50"/>
      <c r="S388" s="50"/>
      <c r="T388" s="50"/>
      <c r="U388" s="50"/>
      <c r="V388" s="130">
        <v>2404866.6800000002</v>
      </c>
      <c r="W388" s="58">
        <f t="shared" si="152"/>
        <v>721460.01</v>
      </c>
      <c r="X388" s="45"/>
      <c r="Y388" s="45"/>
      <c r="Z388" s="45"/>
      <c r="AA388" s="45"/>
      <c r="AB388" s="58">
        <f t="shared" si="150"/>
        <v>51223660.479999997</v>
      </c>
      <c r="AC388" s="50"/>
      <c r="AD388" s="46">
        <v>2027</v>
      </c>
      <c r="AE388" s="46">
        <v>2027</v>
      </c>
      <c r="AF388" s="218"/>
      <c r="AG388" s="218"/>
    </row>
    <row r="389" spans="1:33" ht="24" customHeight="1">
      <c r="A389" s="46">
        <f t="shared" si="151"/>
        <v>8</v>
      </c>
      <c r="B389" s="35" t="s">
        <v>446</v>
      </c>
      <c r="C389" s="77">
        <f t="shared" si="149"/>
        <v>26106222.940000001</v>
      </c>
      <c r="D389" s="58">
        <v>3369356.34</v>
      </c>
      <c r="E389" s="58"/>
      <c r="F389" s="58"/>
      <c r="G389" s="51">
        <v>2316971.37</v>
      </c>
      <c r="H389" s="58">
        <v>3325424.28</v>
      </c>
      <c r="I389" s="58">
        <v>12729793.4</v>
      </c>
      <c r="J389" s="85">
        <v>1</v>
      </c>
      <c r="K389" s="95">
        <v>2771340</v>
      </c>
      <c r="L389" s="131"/>
      <c r="M389" s="57"/>
      <c r="N389" s="57"/>
      <c r="O389" s="50"/>
      <c r="P389" s="50"/>
      <c r="Q389" s="45"/>
      <c r="R389" s="45"/>
      <c r="S389" s="45"/>
      <c r="T389" s="45"/>
      <c r="U389" s="45"/>
      <c r="V389" s="130">
        <v>1225644.27</v>
      </c>
      <c r="W389" s="58">
        <f t="shared" si="152"/>
        <v>367693.28</v>
      </c>
      <c r="X389" s="45"/>
      <c r="Y389" s="45"/>
      <c r="Z389" s="45"/>
      <c r="AA389" s="45"/>
      <c r="AB389" s="58">
        <f t="shared" si="150"/>
        <v>26106222.940000001</v>
      </c>
      <c r="AC389" s="50"/>
      <c r="AD389" s="46">
        <v>2027</v>
      </c>
      <c r="AE389" s="46">
        <v>2027</v>
      </c>
      <c r="AF389" s="94"/>
      <c r="AG389" s="94"/>
    </row>
    <row r="390" spans="1:33" ht="24" customHeight="1">
      <c r="A390" s="175" t="s">
        <v>447</v>
      </c>
      <c r="B390" s="175"/>
      <c r="C390" s="126">
        <f>SUM(C382:C389)</f>
        <v>233896146.91</v>
      </c>
      <c r="D390" s="126">
        <f t="shared" ref="D390:AC390" si="153">SUM(D382:D389)</f>
        <v>11306739.92</v>
      </c>
      <c r="E390" s="126">
        <f t="shared" si="153"/>
        <v>0</v>
      </c>
      <c r="F390" s="126">
        <f t="shared" si="153"/>
        <v>0</v>
      </c>
      <c r="G390" s="126">
        <f t="shared" si="153"/>
        <v>4480561.47</v>
      </c>
      <c r="H390" s="126">
        <f t="shared" si="153"/>
        <v>12299500.09</v>
      </c>
      <c r="I390" s="126">
        <f t="shared" si="153"/>
        <v>48888912.5</v>
      </c>
      <c r="J390" s="219">
        <f t="shared" si="153"/>
        <v>5</v>
      </c>
      <c r="K390" s="126">
        <f t="shared" si="153"/>
        <v>13856700</v>
      </c>
      <c r="L390" s="126">
        <f t="shared" si="153"/>
        <v>14024579.75</v>
      </c>
      <c r="M390" s="126">
        <f t="shared" si="153"/>
        <v>0</v>
      </c>
      <c r="N390" s="126">
        <f t="shared" si="153"/>
        <v>0</v>
      </c>
      <c r="O390" s="126">
        <f t="shared" si="153"/>
        <v>0</v>
      </c>
      <c r="P390" s="126">
        <f t="shared" si="153"/>
        <v>16167700.52</v>
      </c>
      <c r="Q390" s="126">
        <f t="shared" si="153"/>
        <v>8554021.25</v>
      </c>
      <c r="R390" s="126">
        <f t="shared" si="153"/>
        <v>71268223.459999993</v>
      </c>
      <c r="S390" s="126">
        <f t="shared" si="153"/>
        <v>18773856.260000002</v>
      </c>
      <c r="T390" s="126">
        <f t="shared" si="153"/>
        <v>0</v>
      </c>
      <c r="U390" s="126">
        <f t="shared" si="153"/>
        <v>0</v>
      </c>
      <c r="V390" s="126">
        <f t="shared" si="153"/>
        <v>10981039.76</v>
      </c>
      <c r="W390" s="126">
        <f t="shared" si="153"/>
        <v>3294311.93</v>
      </c>
      <c r="X390" s="126">
        <f t="shared" si="153"/>
        <v>0</v>
      </c>
      <c r="Y390" s="126">
        <f t="shared" si="153"/>
        <v>0</v>
      </c>
      <c r="Z390" s="126">
        <f t="shared" si="153"/>
        <v>0</v>
      </c>
      <c r="AA390" s="126">
        <f t="shared" si="153"/>
        <v>0</v>
      </c>
      <c r="AB390" s="126">
        <f t="shared" si="153"/>
        <v>233896146.91</v>
      </c>
      <c r="AC390" s="126">
        <f t="shared" si="153"/>
        <v>0</v>
      </c>
      <c r="AD390" s="170" t="s">
        <v>29</v>
      </c>
      <c r="AE390" s="170" t="s">
        <v>29</v>
      </c>
      <c r="AF390" s="93"/>
      <c r="AG390" s="94"/>
    </row>
    <row r="391" spans="1:33" ht="24" customHeight="1">
      <c r="A391" s="179" t="s">
        <v>92</v>
      </c>
      <c r="B391" s="179"/>
      <c r="C391" s="179"/>
      <c r="D391" s="179"/>
      <c r="E391" s="179"/>
      <c r="F391" s="179"/>
      <c r="G391" s="179"/>
      <c r="H391" s="179"/>
      <c r="I391" s="179"/>
      <c r="J391" s="179"/>
      <c r="K391" s="179"/>
      <c r="L391" s="179"/>
      <c r="M391" s="179"/>
      <c r="N391" s="179"/>
      <c r="O391" s="179"/>
      <c r="P391" s="179"/>
      <c r="Q391" s="179"/>
      <c r="R391" s="179"/>
      <c r="S391" s="179"/>
      <c r="T391" s="179"/>
      <c r="U391" s="179"/>
      <c r="V391" s="179"/>
      <c r="W391" s="179"/>
      <c r="X391" s="179"/>
      <c r="Y391" s="179"/>
      <c r="Z391" s="179"/>
      <c r="AA391" s="179"/>
      <c r="AB391" s="179"/>
      <c r="AC391" s="179"/>
      <c r="AD391" s="179"/>
      <c r="AE391" s="179"/>
      <c r="AF391" s="93"/>
      <c r="AG391" s="94"/>
    </row>
    <row r="392" spans="1:33" ht="24" customHeight="1">
      <c r="A392" s="46">
        <f>A389+1</f>
        <v>9</v>
      </c>
      <c r="B392" s="150" t="s">
        <v>448</v>
      </c>
      <c r="C392" s="77">
        <f t="shared" ref="C392:C397" si="154">D392+F392+G392+H392+I392+K392+L392+M392+O392+P392+Q392+R392+S392+W392+V392+X392</f>
        <v>11492359.27</v>
      </c>
      <c r="D392" s="41"/>
      <c r="E392" s="132"/>
      <c r="F392" s="41"/>
      <c r="G392" s="39"/>
      <c r="H392" s="43"/>
      <c r="I392" s="43"/>
      <c r="J392" s="42"/>
      <c r="K392" s="41"/>
      <c r="L392" s="40"/>
      <c r="M392" s="40"/>
      <c r="N392" s="40"/>
      <c r="O392" s="40"/>
      <c r="P392" s="45">
        <v>10790947.67</v>
      </c>
      <c r="Q392" s="41"/>
      <c r="R392" s="44"/>
      <c r="S392" s="43"/>
      <c r="T392" s="43"/>
      <c r="U392" s="43"/>
      <c r="V392" s="104">
        <v>539547.38</v>
      </c>
      <c r="W392" s="45">
        <f t="shared" ref="W392:W397" si="155">ROUND((D392+F392+G392+H392+I392+K392+L392+M392+O392+P392+Q392+R392+S392)*1.5%,2)</f>
        <v>161864.22</v>
      </c>
      <c r="X392" s="104"/>
      <c r="Y392" s="104"/>
      <c r="Z392" s="104"/>
      <c r="AA392" s="104"/>
      <c r="AB392" s="45">
        <f t="shared" ref="AB392:AB397" si="156">C392</f>
        <v>11492359.27</v>
      </c>
      <c r="AC392" s="46"/>
      <c r="AD392" s="46">
        <v>2027</v>
      </c>
      <c r="AE392" s="46">
        <v>2027</v>
      </c>
      <c r="AF392" s="93"/>
      <c r="AG392" s="94"/>
    </row>
    <row r="393" spans="1:33" ht="24" customHeight="1">
      <c r="A393" s="46">
        <f>A392+1</f>
        <v>10</v>
      </c>
      <c r="B393" s="66" t="s">
        <v>166</v>
      </c>
      <c r="C393" s="48">
        <f t="shared" si="154"/>
        <v>32889208.739999998</v>
      </c>
      <c r="D393" s="45">
        <v>2758769.68</v>
      </c>
      <c r="E393" s="85">
        <v>1</v>
      </c>
      <c r="F393" s="50">
        <v>1612809</v>
      </c>
      <c r="G393" s="51">
        <v>2150294.5499999998</v>
      </c>
      <c r="H393" s="45">
        <v>4920602.8600000003</v>
      </c>
      <c r="I393" s="45">
        <v>11306989.26</v>
      </c>
      <c r="J393" s="73">
        <v>1</v>
      </c>
      <c r="K393" s="95">
        <v>2771340</v>
      </c>
      <c r="L393" s="57">
        <v>5226470.8899999997</v>
      </c>
      <c r="M393" s="57"/>
      <c r="N393" s="57"/>
      <c r="O393" s="57"/>
      <c r="P393" s="103"/>
      <c r="Q393" s="45"/>
      <c r="R393" s="45"/>
      <c r="S393" s="45"/>
      <c r="T393" s="45"/>
      <c r="U393" s="45"/>
      <c r="V393" s="45">
        <f>1456723.36+224000</f>
        <v>1680723.36</v>
      </c>
      <c r="W393" s="45">
        <f t="shared" si="155"/>
        <v>461209.14</v>
      </c>
      <c r="X393" s="45"/>
      <c r="Y393" s="104"/>
      <c r="Z393" s="45"/>
      <c r="AA393" s="104"/>
      <c r="AB393" s="50">
        <f>C393</f>
        <v>32889208.739999998</v>
      </c>
      <c r="AC393" s="46"/>
      <c r="AD393" s="46">
        <v>2027</v>
      </c>
      <c r="AE393" s="46">
        <v>2027</v>
      </c>
      <c r="AF393" s="93"/>
      <c r="AG393" s="94"/>
    </row>
    <row r="394" spans="1:33" ht="24" customHeight="1">
      <c r="A394" s="46">
        <f t="shared" ref="A394:A397" si="157">A393+1</f>
        <v>11</v>
      </c>
      <c r="B394" s="66" t="s">
        <v>449</v>
      </c>
      <c r="C394" s="77">
        <f t="shared" si="154"/>
        <v>11831483.85</v>
      </c>
      <c r="D394" s="45"/>
      <c r="E394" s="45"/>
      <c r="F394" s="45"/>
      <c r="G394" s="51"/>
      <c r="H394" s="45"/>
      <c r="I394" s="45"/>
      <c r="J394" s="45"/>
      <c r="K394" s="45"/>
      <c r="L394" s="57"/>
      <c r="M394" s="57"/>
      <c r="N394" s="57"/>
      <c r="O394" s="57"/>
      <c r="P394" s="58">
        <v>11109374.5</v>
      </c>
      <c r="Q394" s="45"/>
      <c r="R394" s="45"/>
      <c r="S394" s="45"/>
      <c r="T394" s="45"/>
      <c r="U394" s="45"/>
      <c r="V394" s="45">
        <v>555468.73</v>
      </c>
      <c r="W394" s="45">
        <f t="shared" si="155"/>
        <v>166640.62</v>
      </c>
      <c r="X394" s="104"/>
      <c r="Y394" s="104"/>
      <c r="Z394" s="104"/>
      <c r="AA394" s="104"/>
      <c r="AB394" s="45">
        <f t="shared" si="156"/>
        <v>11831483.85</v>
      </c>
      <c r="AC394" s="46"/>
      <c r="AD394" s="46">
        <v>2027</v>
      </c>
      <c r="AE394" s="46">
        <v>2027</v>
      </c>
      <c r="AF394" s="93"/>
      <c r="AG394" s="94"/>
    </row>
    <row r="395" spans="1:33" ht="24" customHeight="1">
      <c r="A395" s="46">
        <f t="shared" si="157"/>
        <v>12</v>
      </c>
      <c r="B395" s="66" t="s">
        <v>53</v>
      </c>
      <c r="C395" s="77">
        <f t="shared" si="154"/>
        <v>53194756.539999999</v>
      </c>
      <c r="D395" s="45"/>
      <c r="E395" s="45"/>
      <c r="F395" s="45"/>
      <c r="G395" s="51"/>
      <c r="H395" s="45"/>
      <c r="I395" s="45"/>
      <c r="J395" s="45"/>
      <c r="K395" s="45"/>
      <c r="L395" s="57"/>
      <c r="M395" s="57"/>
      <c r="N395" s="57"/>
      <c r="O395" s="57"/>
      <c r="P395" s="103"/>
      <c r="Q395" s="45">
        <v>5003604.3499999996</v>
      </c>
      <c r="R395" s="45">
        <v>33962911.109999999</v>
      </c>
      <c r="S395" s="45">
        <v>10981612.75</v>
      </c>
      <c r="T395" s="45"/>
      <c r="U395" s="45"/>
      <c r="V395" s="45">
        <v>2497406.41</v>
      </c>
      <c r="W395" s="45">
        <f t="shared" si="155"/>
        <v>749221.92</v>
      </c>
      <c r="X395" s="104"/>
      <c r="Y395" s="104"/>
      <c r="Z395" s="45"/>
      <c r="AA395" s="104"/>
      <c r="AB395" s="45">
        <f t="shared" si="156"/>
        <v>53194756.539999999</v>
      </c>
      <c r="AC395" s="46"/>
      <c r="AD395" s="46">
        <v>2027</v>
      </c>
      <c r="AE395" s="46">
        <v>2027</v>
      </c>
      <c r="AF395" s="93"/>
      <c r="AG395" s="94"/>
    </row>
    <row r="396" spans="1:33" ht="24" customHeight="1">
      <c r="A396" s="46">
        <f t="shared" si="157"/>
        <v>13</v>
      </c>
      <c r="B396" s="66" t="s">
        <v>450</v>
      </c>
      <c r="C396" s="48">
        <f t="shared" si="154"/>
        <v>11882994.939999999</v>
      </c>
      <c r="D396" s="104"/>
      <c r="E396" s="104"/>
      <c r="F396" s="42"/>
      <c r="G396" s="39"/>
      <c r="H396" s="42"/>
      <c r="I396" s="42"/>
      <c r="J396" s="42"/>
      <c r="K396" s="42"/>
      <c r="L396" s="40"/>
      <c r="M396" s="40"/>
      <c r="N396" s="40"/>
      <c r="O396" s="40"/>
      <c r="P396" s="41">
        <v>11157741.720000001</v>
      </c>
      <c r="Q396" s="104"/>
      <c r="R396" s="104"/>
      <c r="S396" s="104"/>
      <c r="T396" s="104"/>
      <c r="U396" s="104"/>
      <c r="V396" s="45">
        <v>557887.09</v>
      </c>
      <c r="W396" s="45">
        <f t="shared" si="155"/>
        <v>167366.13</v>
      </c>
      <c r="X396" s="104"/>
      <c r="Y396" s="104"/>
      <c r="Z396" s="104"/>
      <c r="AA396" s="104"/>
      <c r="AB396" s="45">
        <f t="shared" si="156"/>
        <v>11882994.939999999</v>
      </c>
      <c r="AC396" s="46"/>
      <c r="AD396" s="46">
        <v>2027</v>
      </c>
      <c r="AE396" s="46">
        <v>2027</v>
      </c>
      <c r="AF396" s="93"/>
      <c r="AG396" s="94"/>
    </row>
    <row r="397" spans="1:33" ht="24" customHeight="1">
      <c r="A397" s="46">
        <f t="shared" si="157"/>
        <v>14</v>
      </c>
      <c r="B397" s="66" t="s">
        <v>451</v>
      </c>
      <c r="C397" s="48">
        <f t="shared" si="154"/>
        <v>11878741.73</v>
      </c>
      <c r="D397" s="104"/>
      <c r="E397" s="104"/>
      <c r="F397" s="42"/>
      <c r="G397" s="39"/>
      <c r="H397" s="42"/>
      <c r="I397" s="42"/>
      <c r="J397" s="42"/>
      <c r="K397" s="42"/>
      <c r="L397" s="40"/>
      <c r="M397" s="40"/>
      <c r="N397" s="40"/>
      <c r="O397" s="40"/>
      <c r="P397" s="70">
        <v>11153748.1</v>
      </c>
      <c r="Q397" s="104"/>
      <c r="R397" s="41"/>
      <c r="S397" s="104"/>
      <c r="T397" s="104"/>
      <c r="U397" s="104"/>
      <c r="V397" s="70">
        <v>557687.41</v>
      </c>
      <c r="W397" s="45">
        <f t="shared" si="155"/>
        <v>167306.22</v>
      </c>
      <c r="X397" s="104"/>
      <c r="Y397" s="104"/>
      <c r="Z397" s="70"/>
      <c r="AA397" s="104"/>
      <c r="AB397" s="45">
        <f t="shared" si="156"/>
        <v>11878741.73</v>
      </c>
      <c r="AC397" s="46"/>
      <c r="AD397" s="46">
        <v>2027</v>
      </c>
      <c r="AE397" s="46">
        <v>2027</v>
      </c>
      <c r="AF397" s="94"/>
      <c r="AG397" s="94"/>
    </row>
    <row r="398" spans="1:33" ht="24" customHeight="1">
      <c r="A398" s="175" t="s">
        <v>447</v>
      </c>
      <c r="B398" s="175"/>
      <c r="C398" s="61">
        <f t="shared" ref="C398:AC398" si="158">SUM(C392:C397)</f>
        <v>133169545.06999999</v>
      </c>
      <c r="D398" s="61">
        <f t="shared" si="158"/>
        <v>2758769.68</v>
      </c>
      <c r="E398" s="87">
        <f t="shared" si="158"/>
        <v>1</v>
      </c>
      <c r="F398" s="61">
        <f t="shared" si="158"/>
        <v>1612809</v>
      </c>
      <c r="G398" s="61">
        <f t="shared" si="158"/>
        <v>2150294.5499999998</v>
      </c>
      <c r="H398" s="61">
        <f t="shared" si="158"/>
        <v>4920602.8600000003</v>
      </c>
      <c r="I398" s="61">
        <f t="shared" si="158"/>
        <v>11306989.26</v>
      </c>
      <c r="J398" s="87">
        <f t="shared" si="158"/>
        <v>1</v>
      </c>
      <c r="K398" s="61">
        <f t="shared" si="158"/>
        <v>2771340</v>
      </c>
      <c r="L398" s="61">
        <f t="shared" si="158"/>
        <v>5226470.8899999997</v>
      </c>
      <c r="M398" s="61">
        <f t="shared" si="158"/>
        <v>0</v>
      </c>
      <c r="N398" s="61">
        <f t="shared" si="158"/>
        <v>0</v>
      </c>
      <c r="O398" s="61">
        <f t="shared" si="158"/>
        <v>0</v>
      </c>
      <c r="P398" s="61">
        <f t="shared" si="158"/>
        <v>44211811.990000002</v>
      </c>
      <c r="Q398" s="61">
        <f t="shared" si="158"/>
        <v>5003604.3499999996</v>
      </c>
      <c r="R398" s="61">
        <f t="shared" si="158"/>
        <v>33962911.109999999</v>
      </c>
      <c r="S398" s="61">
        <f t="shared" si="158"/>
        <v>10981612.75</v>
      </c>
      <c r="T398" s="61">
        <f t="shared" si="158"/>
        <v>0</v>
      </c>
      <c r="U398" s="61">
        <f t="shared" si="158"/>
        <v>0</v>
      </c>
      <c r="V398" s="61">
        <f t="shared" si="158"/>
        <v>6388720.3799999999</v>
      </c>
      <c r="W398" s="61">
        <f t="shared" si="158"/>
        <v>1873608.25</v>
      </c>
      <c r="X398" s="61">
        <f t="shared" si="158"/>
        <v>0</v>
      </c>
      <c r="Y398" s="61">
        <f t="shared" si="158"/>
        <v>0</v>
      </c>
      <c r="Z398" s="61">
        <f t="shared" si="158"/>
        <v>0</v>
      </c>
      <c r="AA398" s="61">
        <f t="shared" si="158"/>
        <v>0</v>
      </c>
      <c r="AB398" s="61">
        <f t="shared" si="158"/>
        <v>133169545.06999999</v>
      </c>
      <c r="AC398" s="61">
        <f t="shared" si="158"/>
        <v>0</v>
      </c>
      <c r="AD398" s="170" t="s">
        <v>29</v>
      </c>
      <c r="AE398" s="170" t="s">
        <v>29</v>
      </c>
      <c r="AF398" s="93"/>
      <c r="AG398" s="94"/>
    </row>
    <row r="399" spans="1:33" ht="24" customHeight="1">
      <c r="A399" s="179" t="s">
        <v>93</v>
      </c>
      <c r="B399" s="179"/>
      <c r="C399" s="179"/>
      <c r="D399" s="179"/>
      <c r="E399" s="179"/>
      <c r="F399" s="179"/>
      <c r="G399" s="179"/>
      <c r="H399" s="179"/>
      <c r="I399" s="179"/>
      <c r="J399" s="179"/>
      <c r="K399" s="179"/>
      <c r="L399" s="179"/>
      <c r="M399" s="179"/>
      <c r="N399" s="179"/>
      <c r="O399" s="179"/>
      <c r="P399" s="179"/>
      <c r="Q399" s="179"/>
      <c r="R399" s="179"/>
      <c r="S399" s="179"/>
      <c r="T399" s="179"/>
      <c r="U399" s="179"/>
      <c r="V399" s="179"/>
      <c r="W399" s="179"/>
      <c r="X399" s="179"/>
      <c r="Y399" s="179"/>
      <c r="Z399" s="179"/>
      <c r="AA399" s="179"/>
      <c r="AB399" s="179"/>
      <c r="AC399" s="179"/>
      <c r="AD399" s="179"/>
      <c r="AE399" s="179"/>
      <c r="AF399" s="93"/>
      <c r="AG399" s="94"/>
    </row>
    <row r="400" spans="1:33" ht="24" customHeight="1">
      <c r="A400" s="46">
        <f>A397+1</f>
        <v>15</v>
      </c>
      <c r="B400" s="12" t="s">
        <v>452</v>
      </c>
      <c r="C400" s="48">
        <f>D400+F400+G400+H400+I400+K400+L400+M400+O400+P400+Q400+R400+S400+W400+V400+X400</f>
        <v>15364955.83</v>
      </c>
      <c r="D400" s="41"/>
      <c r="E400" s="132"/>
      <c r="F400" s="41"/>
      <c r="G400" s="39"/>
      <c r="H400" s="43"/>
      <c r="I400" s="43"/>
      <c r="J400" s="42"/>
      <c r="K400" s="41"/>
      <c r="L400" s="39"/>
      <c r="M400" s="40"/>
      <c r="N400" s="40"/>
      <c r="O400" s="40"/>
      <c r="P400" s="45">
        <v>14427188.57</v>
      </c>
      <c r="Q400" s="41"/>
      <c r="R400" s="104"/>
      <c r="S400" s="43"/>
      <c r="T400" s="133"/>
      <c r="U400" s="133"/>
      <c r="V400" s="36">
        <v>721359.43</v>
      </c>
      <c r="W400" s="58">
        <f t="shared" ref="W400:W403" si="159">ROUND((D400+F400+G400+H400+I400+K400+L400+M400+O400+P400+Q400+R400+S400)*1.5%,2)</f>
        <v>216407.83</v>
      </c>
      <c r="X400" s="104"/>
      <c r="Y400" s="104"/>
      <c r="Z400" s="104"/>
      <c r="AA400" s="104"/>
      <c r="AB400" s="45">
        <f>C400</f>
        <v>15364955.83</v>
      </c>
      <c r="AC400" s="46"/>
      <c r="AD400" s="46">
        <v>2027</v>
      </c>
      <c r="AE400" s="46">
        <v>2027</v>
      </c>
      <c r="AF400" s="93"/>
      <c r="AG400" s="94"/>
    </row>
    <row r="401" spans="1:33" ht="24" customHeight="1">
      <c r="A401" s="46">
        <f>A400+1</f>
        <v>16</v>
      </c>
      <c r="B401" s="47" t="s">
        <v>453</v>
      </c>
      <c r="C401" s="48">
        <f>D401+F401+G401+H401+I401+K401+L401+M401+O401+P401+Q401+R401+S401+W401+V401+X401</f>
        <v>38346011.640000001</v>
      </c>
      <c r="D401" s="41"/>
      <c r="E401" s="104"/>
      <c r="F401" s="42"/>
      <c r="G401" s="39"/>
      <c r="H401" s="42"/>
      <c r="I401" s="43"/>
      <c r="J401" s="73"/>
      <c r="K401" s="95"/>
      <c r="L401" s="39"/>
      <c r="M401" s="40"/>
      <c r="N401" s="40"/>
      <c r="O401" s="40"/>
      <c r="P401" s="45">
        <v>11001102.91</v>
      </c>
      <c r="Q401" s="42"/>
      <c r="R401" s="45">
        <v>20291210.739999998</v>
      </c>
      <c r="S401" s="45">
        <v>4713331.08</v>
      </c>
      <c r="T401" s="104"/>
      <c r="U401" s="104"/>
      <c r="V401" s="44">
        <v>1800282.24</v>
      </c>
      <c r="W401" s="58">
        <f t="shared" si="159"/>
        <v>540084.67000000004</v>
      </c>
      <c r="X401" s="169"/>
      <c r="Y401" s="169"/>
      <c r="Z401" s="169"/>
      <c r="AA401" s="169"/>
      <c r="AB401" s="45">
        <f>C401</f>
        <v>38346011.640000001</v>
      </c>
      <c r="AC401" s="169"/>
      <c r="AD401" s="46">
        <v>2027</v>
      </c>
      <c r="AE401" s="46">
        <v>2027</v>
      </c>
      <c r="AF401" s="93"/>
      <c r="AG401" s="94"/>
    </row>
    <row r="402" spans="1:33" ht="24" customHeight="1">
      <c r="A402" s="46">
        <f t="shared" ref="A402:A403" si="160">A401+1</f>
        <v>17</v>
      </c>
      <c r="B402" s="47" t="s">
        <v>454</v>
      </c>
      <c r="C402" s="48">
        <f t="shared" ref="C402:C403" si="161">D402+F402+G402+H402+I402+K402+L402+M402+O402+P402+Q402+R402+S402+W402+V402+X402</f>
        <v>20349967.879999999</v>
      </c>
      <c r="D402" s="41">
        <v>1095325.27</v>
      </c>
      <c r="E402" s="220"/>
      <c r="F402" s="42"/>
      <c r="G402" s="39">
        <v>853739.97</v>
      </c>
      <c r="H402" s="45">
        <v>1953646.46</v>
      </c>
      <c r="I402" s="43">
        <v>10358812.9</v>
      </c>
      <c r="J402" s="73">
        <v>1</v>
      </c>
      <c r="K402" s="95">
        <v>2771340</v>
      </c>
      <c r="L402" s="39">
        <v>2075086.46</v>
      </c>
      <c r="M402" s="40"/>
      <c r="N402" s="40"/>
      <c r="O402" s="40"/>
      <c r="P402" s="45"/>
      <c r="Q402" s="42"/>
      <c r="R402" s="220"/>
      <c r="S402" s="220"/>
      <c r="T402" s="220"/>
      <c r="U402" s="220"/>
      <c r="V402" s="44">
        <f>857715.23+97682.32</f>
        <v>955397.55</v>
      </c>
      <c r="W402" s="58">
        <f t="shared" si="159"/>
        <v>286619.27</v>
      </c>
      <c r="X402" s="220"/>
      <c r="Y402" s="220"/>
      <c r="Z402" s="220"/>
      <c r="AA402" s="220"/>
      <c r="AB402" s="45">
        <f t="shared" ref="AB402:AB403" si="162">C402</f>
        <v>20349967.879999999</v>
      </c>
      <c r="AC402" s="46"/>
      <c r="AD402" s="46">
        <v>2027</v>
      </c>
      <c r="AE402" s="46">
        <v>2027</v>
      </c>
      <c r="AF402" s="217"/>
      <c r="AG402" s="218"/>
    </row>
    <row r="403" spans="1:33" ht="24" customHeight="1">
      <c r="A403" s="46">
        <f t="shared" si="160"/>
        <v>18</v>
      </c>
      <c r="B403" s="47" t="s">
        <v>455</v>
      </c>
      <c r="C403" s="48">
        <f t="shared" si="161"/>
        <v>29631856.27</v>
      </c>
      <c r="D403" s="41">
        <v>3075602.43</v>
      </c>
      <c r="E403" s="220"/>
      <c r="F403" s="42"/>
      <c r="G403" s="39">
        <v>2114968.58</v>
      </c>
      <c r="H403" s="45">
        <v>3035500.54</v>
      </c>
      <c r="I403" s="43">
        <v>11619959.300000001</v>
      </c>
      <c r="J403" s="73">
        <v>1</v>
      </c>
      <c r="K403" s="95">
        <v>2771340</v>
      </c>
      <c r="L403" s="39">
        <v>5205968.38</v>
      </c>
      <c r="M403" s="40"/>
      <c r="N403" s="40"/>
      <c r="O403" s="40"/>
      <c r="P403" s="45"/>
      <c r="Q403" s="42"/>
      <c r="R403" s="220"/>
      <c r="S403" s="220"/>
      <c r="T403" s="220"/>
      <c r="U403" s="220"/>
      <c r="V403" s="44">
        <f>1239391.93+151775.02</f>
        <v>1391166.95</v>
      </c>
      <c r="W403" s="58">
        <f t="shared" si="159"/>
        <v>417350.09</v>
      </c>
      <c r="X403" s="220"/>
      <c r="Y403" s="220"/>
      <c r="Z403" s="220"/>
      <c r="AA403" s="220"/>
      <c r="AB403" s="45">
        <f t="shared" si="162"/>
        <v>29631856.27</v>
      </c>
      <c r="AC403" s="46"/>
      <c r="AD403" s="46">
        <v>2027</v>
      </c>
      <c r="AE403" s="46">
        <v>2027</v>
      </c>
      <c r="AF403" s="217"/>
      <c r="AG403" s="218"/>
    </row>
    <row r="404" spans="1:33" s="26" customFormat="1" ht="24" customHeight="1">
      <c r="A404" s="175" t="s">
        <v>447</v>
      </c>
      <c r="B404" s="175"/>
      <c r="C404" s="61">
        <f t="shared" ref="C404:AC404" si="163">SUM(C400:C403)</f>
        <v>103692791.62</v>
      </c>
      <c r="D404" s="61">
        <f t="shared" si="163"/>
        <v>4170927.7</v>
      </c>
      <c r="E404" s="61">
        <f t="shared" si="163"/>
        <v>0</v>
      </c>
      <c r="F404" s="61">
        <f t="shared" si="163"/>
        <v>0</v>
      </c>
      <c r="G404" s="61">
        <f t="shared" si="163"/>
        <v>2968708.55</v>
      </c>
      <c r="H404" s="61">
        <f t="shared" si="163"/>
        <v>4989147</v>
      </c>
      <c r="I404" s="61">
        <f t="shared" si="163"/>
        <v>21978772.199999999</v>
      </c>
      <c r="J404" s="87">
        <f t="shared" si="163"/>
        <v>2</v>
      </c>
      <c r="K404" s="61">
        <f t="shared" si="163"/>
        <v>5542680</v>
      </c>
      <c r="L404" s="61">
        <f t="shared" si="163"/>
        <v>7281054.8399999999</v>
      </c>
      <c r="M404" s="61">
        <f t="shared" si="163"/>
        <v>0</v>
      </c>
      <c r="N404" s="61">
        <f t="shared" si="163"/>
        <v>0</v>
      </c>
      <c r="O404" s="61">
        <f t="shared" si="163"/>
        <v>0</v>
      </c>
      <c r="P404" s="61">
        <f t="shared" si="163"/>
        <v>25428291.48</v>
      </c>
      <c r="Q404" s="61">
        <f t="shared" si="163"/>
        <v>0</v>
      </c>
      <c r="R404" s="61">
        <f t="shared" si="163"/>
        <v>20291210.739999998</v>
      </c>
      <c r="S404" s="61">
        <f t="shared" si="163"/>
        <v>4713331.08</v>
      </c>
      <c r="T404" s="61">
        <f t="shared" si="163"/>
        <v>0</v>
      </c>
      <c r="U404" s="61">
        <f t="shared" si="163"/>
        <v>0</v>
      </c>
      <c r="V404" s="61">
        <f t="shared" si="163"/>
        <v>4868206.17</v>
      </c>
      <c r="W404" s="61">
        <f t="shared" si="163"/>
        <v>1460461.86</v>
      </c>
      <c r="X404" s="61">
        <f t="shared" si="163"/>
        <v>0</v>
      </c>
      <c r="Y404" s="61">
        <f t="shared" si="163"/>
        <v>0</v>
      </c>
      <c r="Z404" s="61">
        <f t="shared" si="163"/>
        <v>0</v>
      </c>
      <c r="AA404" s="61">
        <f t="shared" si="163"/>
        <v>0</v>
      </c>
      <c r="AB404" s="61">
        <f t="shared" si="163"/>
        <v>103692791.62</v>
      </c>
      <c r="AC404" s="61">
        <f t="shared" si="163"/>
        <v>0</v>
      </c>
      <c r="AD404" s="170" t="s">
        <v>29</v>
      </c>
      <c r="AE404" s="170" t="s">
        <v>29</v>
      </c>
      <c r="AF404" s="24"/>
      <c r="AG404" s="25"/>
    </row>
    <row r="405" spans="1:33" ht="24" customHeight="1">
      <c r="A405" s="179" t="s">
        <v>94</v>
      </c>
      <c r="B405" s="179"/>
      <c r="C405" s="179"/>
      <c r="D405" s="179"/>
      <c r="E405" s="179"/>
      <c r="F405" s="179"/>
      <c r="G405" s="179"/>
      <c r="H405" s="179"/>
      <c r="I405" s="179"/>
      <c r="J405" s="179"/>
      <c r="K405" s="179"/>
      <c r="L405" s="179"/>
      <c r="M405" s="179"/>
      <c r="N405" s="179"/>
      <c r="O405" s="179"/>
      <c r="P405" s="179"/>
      <c r="Q405" s="179"/>
      <c r="R405" s="179"/>
      <c r="S405" s="179"/>
      <c r="T405" s="179"/>
      <c r="U405" s="179"/>
      <c r="V405" s="179"/>
      <c r="W405" s="179"/>
      <c r="X405" s="179"/>
      <c r="Y405" s="179"/>
      <c r="Z405" s="179"/>
      <c r="AA405" s="179"/>
      <c r="AB405" s="179"/>
      <c r="AC405" s="179"/>
      <c r="AD405" s="179"/>
      <c r="AE405" s="179"/>
      <c r="AF405" s="93"/>
      <c r="AG405" s="94"/>
    </row>
    <row r="406" spans="1:33" ht="24" customHeight="1">
      <c r="A406" s="46">
        <f>A403+1</f>
        <v>19</v>
      </c>
      <c r="B406" s="157" t="s">
        <v>456</v>
      </c>
      <c r="C406" s="48">
        <f t="shared" ref="C406:C413" si="164">D406+F406+G406+H406+I406+K406+L406+M406+O406+P406+Q406+R406+S406+W406+V406+X406</f>
        <v>7039138.5300000003</v>
      </c>
      <c r="D406" s="46"/>
      <c r="E406" s="46"/>
      <c r="F406" s="46"/>
      <c r="G406" s="62"/>
      <c r="H406" s="46"/>
      <c r="I406" s="46"/>
      <c r="J406" s="46"/>
      <c r="K406" s="46"/>
      <c r="L406" s="62"/>
      <c r="M406" s="62"/>
      <c r="N406" s="62"/>
      <c r="O406" s="62"/>
      <c r="P406" s="50">
        <v>6588356.2599999998</v>
      </c>
      <c r="Q406" s="46"/>
      <c r="R406" s="46"/>
      <c r="S406" s="46"/>
      <c r="T406" s="46"/>
      <c r="U406" s="46"/>
      <c r="V406" s="90">
        <v>351956.93</v>
      </c>
      <c r="W406" s="58">
        <f t="shared" ref="W406:W413" si="165">ROUND((D406+F406+G406+H406+I406+K406+L406+M406+O406+P406+Q406+R406+S406)*1.5%,2)</f>
        <v>98825.34</v>
      </c>
      <c r="X406" s="46"/>
      <c r="Y406" s="46"/>
      <c r="Z406" s="46"/>
      <c r="AA406" s="46"/>
      <c r="AB406" s="45">
        <f>C406</f>
        <v>7039138.5300000003</v>
      </c>
      <c r="AC406" s="169"/>
      <c r="AD406" s="46">
        <v>2027</v>
      </c>
      <c r="AE406" s="46">
        <v>2027</v>
      </c>
      <c r="AF406" s="93"/>
      <c r="AG406" s="94"/>
    </row>
    <row r="407" spans="1:33" ht="24" customHeight="1">
      <c r="A407" s="46">
        <f>A406+1</f>
        <v>20</v>
      </c>
      <c r="B407" s="157" t="s">
        <v>788</v>
      </c>
      <c r="C407" s="48">
        <f t="shared" si="164"/>
        <v>16163783.27</v>
      </c>
      <c r="D407" s="46"/>
      <c r="E407" s="46"/>
      <c r="F407" s="46"/>
      <c r="G407" s="62"/>
      <c r="H407" s="46"/>
      <c r="I407" s="46"/>
      <c r="J407" s="46"/>
      <c r="K407" s="46"/>
      <c r="L407" s="62"/>
      <c r="M407" s="62"/>
      <c r="N407" s="62"/>
      <c r="O407" s="62"/>
      <c r="P407" s="50">
        <v>15128664.15</v>
      </c>
      <c r="Q407" s="46"/>
      <c r="R407" s="46"/>
      <c r="S407" s="46"/>
      <c r="T407" s="46"/>
      <c r="U407" s="46"/>
      <c r="V407" s="90">
        <v>808189.16</v>
      </c>
      <c r="W407" s="58">
        <f t="shared" si="165"/>
        <v>226929.96</v>
      </c>
      <c r="X407" s="46"/>
      <c r="Y407" s="46"/>
      <c r="Z407" s="46"/>
      <c r="AA407" s="46"/>
      <c r="AB407" s="45">
        <f>C407</f>
        <v>16163783.27</v>
      </c>
      <c r="AC407" s="169"/>
      <c r="AD407" s="46">
        <v>2027</v>
      </c>
      <c r="AE407" s="46">
        <v>2027</v>
      </c>
      <c r="AF407" s="217"/>
      <c r="AG407" s="218"/>
    </row>
    <row r="408" spans="1:33" s="5" customFormat="1" ht="24" customHeight="1">
      <c r="A408" s="46">
        <f t="shared" ref="A408:A413" si="166">A407+1</f>
        <v>21</v>
      </c>
      <c r="B408" s="157" t="s">
        <v>457</v>
      </c>
      <c r="C408" s="48">
        <f t="shared" si="164"/>
        <v>7043535.5800000001</v>
      </c>
      <c r="D408" s="41"/>
      <c r="E408" s="41"/>
      <c r="F408" s="41"/>
      <c r="G408" s="39"/>
      <c r="H408" s="43"/>
      <c r="I408" s="43"/>
      <c r="J408" s="42"/>
      <c r="K408" s="41"/>
      <c r="L408" s="39"/>
      <c r="M408" s="40"/>
      <c r="N408" s="40"/>
      <c r="O408" s="40"/>
      <c r="P408" s="134"/>
      <c r="Q408" s="41">
        <v>2063539.08</v>
      </c>
      <c r="R408" s="42"/>
      <c r="S408" s="43">
        <v>4528932.6399999997</v>
      </c>
      <c r="T408" s="43"/>
      <c r="U408" s="43"/>
      <c r="V408" s="44">
        <v>352176.78</v>
      </c>
      <c r="W408" s="58">
        <f t="shared" si="165"/>
        <v>98887.08</v>
      </c>
      <c r="X408" s="42"/>
      <c r="Y408" s="42"/>
      <c r="Z408" s="42"/>
      <c r="AA408" s="42"/>
      <c r="AB408" s="45">
        <f>C408</f>
        <v>7043535.5800000001</v>
      </c>
      <c r="AC408" s="46"/>
      <c r="AD408" s="46">
        <v>2027</v>
      </c>
      <c r="AE408" s="46">
        <v>2027</v>
      </c>
      <c r="AF408" s="4"/>
      <c r="AG408" s="16"/>
    </row>
    <row r="409" spans="1:33" s="5" customFormat="1" ht="24" customHeight="1">
      <c r="A409" s="46">
        <f t="shared" si="166"/>
        <v>22</v>
      </c>
      <c r="B409" s="157" t="s">
        <v>789</v>
      </c>
      <c r="C409" s="48">
        <f t="shared" si="164"/>
        <v>4724176.6900000004</v>
      </c>
      <c r="D409" s="41"/>
      <c r="E409" s="41"/>
      <c r="F409" s="41"/>
      <c r="G409" s="39"/>
      <c r="H409" s="43"/>
      <c r="I409" s="43"/>
      <c r="J409" s="42"/>
      <c r="K409" s="41"/>
      <c r="L409" s="39"/>
      <c r="M409" s="40"/>
      <c r="N409" s="40"/>
      <c r="O409" s="40"/>
      <c r="P409" s="134"/>
      <c r="Q409" s="41">
        <v>1259276.53</v>
      </c>
      <c r="R409" s="42"/>
      <c r="S409" s="43">
        <v>3149474.92</v>
      </c>
      <c r="T409" s="43"/>
      <c r="U409" s="43"/>
      <c r="V409" s="44">
        <v>249293.97</v>
      </c>
      <c r="W409" s="58">
        <v>66131.27</v>
      </c>
      <c r="X409" s="42"/>
      <c r="Y409" s="42"/>
      <c r="Z409" s="42"/>
      <c r="AA409" s="42"/>
      <c r="AB409" s="45">
        <f>C409</f>
        <v>4724176.6900000004</v>
      </c>
      <c r="AC409" s="46"/>
      <c r="AD409" s="46">
        <v>2027</v>
      </c>
      <c r="AE409" s="46">
        <v>2027</v>
      </c>
      <c r="AF409" s="4"/>
      <c r="AG409" s="16"/>
    </row>
    <row r="410" spans="1:33" s="5" customFormat="1" ht="24" customHeight="1">
      <c r="A410" s="46">
        <f t="shared" si="166"/>
        <v>23</v>
      </c>
      <c r="B410" s="157" t="s">
        <v>458</v>
      </c>
      <c r="C410" s="48">
        <f t="shared" si="164"/>
        <v>13934197.869999999</v>
      </c>
      <c r="D410" s="41"/>
      <c r="E410" s="41"/>
      <c r="F410" s="41"/>
      <c r="G410" s="39"/>
      <c r="H410" s="43"/>
      <c r="I410" s="43"/>
      <c r="J410" s="42"/>
      <c r="K410" s="41"/>
      <c r="L410" s="39"/>
      <c r="M410" s="40"/>
      <c r="N410" s="40"/>
      <c r="O410" s="40"/>
      <c r="P410" s="41">
        <v>13041860.08</v>
      </c>
      <c r="Q410" s="41"/>
      <c r="R410" s="42"/>
      <c r="S410" s="43"/>
      <c r="T410" s="43"/>
      <c r="U410" s="43"/>
      <c r="V410" s="44">
        <v>696709.89</v>
      </c>
      <c r="W410" s="58">
        <f t="shared" si="165"/>
        <v>195627.9</v>
      </c>
      <c r="X410" s="42"/>
      <c r="Y410" s="42"/>
      <c r="Z410" s="42"/>
      <c r="AA410" s="42"/>
      <c r="AB410" s="45">
        <f>C410</f>
        <v>13934197.869999999</v>
      </c>
      <c r="AC410" s="46"/>
      <c r="AD410" s="46">
        <v>2027</v>
      </c>
      <c r="AE410" s="46">
        <v>2027</v>
      </c>
      <c r="AF410" s="4"/>
      <c r="AG410" s="16"/>
    </row>
    <row r="411" spans="1:33" s="5" customFormat="1" ht="24" customHeight="1">
      <c r="A411" s="46">
        <f t="shared" si="166"/>
        <v>24</v>
      </c>
      <c r="B411" s="157" t="s">
        <v>216</v>
      </c>
      <c r="C411" s="48">
        <f t="shared" si="164"/>
        <v>16733085.73</v>
      </c>
      <c r="D411" s="41"/>
      <c r="E411" s="42"/>
      <c r="F411" s="42"/>
      <c r="G411" s="39"/>
      <c r="H411" s="41"/>
      <c r="I411" s="43"/>
      <c r="J411" s="46"/>
      <c r="K411" s="41"/>
      <c r="L411" s="39"/>
      <c r="M411" s="40"/>
      <c r="N411" s="40"/>
      <c r="O411" s="40"/>
      <c r="P411" s="42"/>
      <c r="Q411" s="42">
        <v>8330196.79</v>
      </c>
      <c r="R411" s="42"/>
      <c r="S411" s="42">
        <v>7331312.0199999996</v>
      </c>
      <c r="T411" s="42"/>
      <c r="U411" s="42"/>
      <c r="V411" s="44">
        <v>836654.29</v>
      </c>
      <c r="W411" s="58">
        <f t="shared" si="165"/>
        <v>234922.63</v>
      </c>
      <c r="X411" s="42"/>
      <c r="Y411" s="42"/>
      <c r="Z411" s="42"/>
      <c r="AA411" s="42"/>
      <c r="AB411" s="45">
        <f t="shared" ref="AB411:AB413" si="167">C411</f>
        <v>16733085.73</v>
      </c>
      <c r="AC411" s="46"/>
      <c r="AD411" s="46">
        <v>2027</v>
      </c>
      <c r="AE411" s="46">
        <v>2027</v>
      </c>
      <c r="AF411" s="4"/>
      <c r="AG411" s="16"/>
    </row>
    <row r="412" spans="1:33" s="5" customFormat="1" ht="24" customHeight="1">
      <c r="A412" s="46">
        <f t="shared" si="166"/>
        <v>25</v>
      </c>
      <c r="B412" s="157" t="s">
        <v>459</v>
      </c>
      <c r="C412" s="48">
        <f t="shared" si="164"/>
        <v>43797412.740000002</v>
      </c>
      <c r="D412" s="41">
        <v>4145422.41</v>
      </c>
      <c r="E412" s="42"/>
      <c r="F412" s="42"/>
      <c r="G412" s="39">
        <v>2850640.91</v>
      </c>
      <c r="H412" s="41">
        <v>4091371.45</v>
      </c>
      <c r="I412" s="43">
        <v>15661855.109999999</v>
      </c>
      <c r="J412" s="85">
        <v>1</v>
      </c>
      <c r="K412" s="41">
        <v>2593865.02</v>
      </c>
      <c r="L412" s="39"/>
      <c r="M412" s="40"/>
      <c r="N412" s="40"/>
      <c r="O412" s="40"/>
      <c r="P412" s="45"/>
      <c r="Q412" s="42">
        <v>3646461.33</v>
      </c>
      <c r="R412" s="45"/>
      <c r="S412" s="42">
        <v>8003036.0899999999</v>
      </c>
      <c r="T412" s="42"/>
      <c r="U412" s="42"/>
      <c r="V412" s="44">
        <v>2189870.64</v>
      </c>
      <c r="W412" s="58">
        <f t="shared" si="165"/>
        <v>614889.78</v>
      </c>
      <c r="X412" s="42"/>
      <c r="Y412" s="42"/>
      <c r="Z412" s="42"/>
      <c r="AA412" s="42"/>
      <c r="AB412" s="45">
        <f t="shared" si="167"/>
        <v>43797412.740000002</v>
      </c>
      <c r="AC412" s="46"/>
      <c r="AD412" s="46">
        <v>2027</v>
      </c>
      <c r="AE412" s="46">
        <v>2027</v>
      </c>
      <c r="AF412" s="4"/>
      <c r="AG412" s="16"/>
    </row>
    <row r="413" spans="1:33" s="5" customFormat="1" ht="35.25" customHeight="1">
      <c r="A413" s="46">
        <f t="shared" si="166"/>
        <v>26</v>
      </c>
      <c r="B413" s="158" t="s">
        <v>460</v>
      </c>
      <c r="C413" s="48">
        <f t="shared" si="164"/>
        <v>11403939.49</v>
      </c>
      <c r="D413" s="41"/>
      <c r="E413" s="42"/>
      <c r="F413" s="42"/>
      <c r="G413" s="39"/>
      <c r="H413" s="41"/>
      <c r="I413" s="43"/>
      <c r="J413" s="46"/>
      <c r="K413" s="41"/>
      <c r="L413" s="39"/>
      <c r="M413" s="40"/>
      <c r="N413" s="40"/>
      <c r="O413" s="40"/>
      <c r="P413" s="45">
        <v>10673637.949999999</v>
      </c>
      <c r="Q413" s="42"/>
      <c r="R413" s="45"/>
      <c r="S413" s="42"/>
      <c r="T413" s="42"/>
      <c r="U413" s="42"/>
      <c r="V413" s="44">
        <v>570196.97</v>
      </c>
      <c r="W413" s="58">
        <f t="shared" si="165"/>
        <v>160104.57</v>
      </c>
      <c r="X413" s="42"/>
      <c r="Y413" s="42"/>
      <c r="Z413" s="42"/>
      <c r="AA413" s="42"/>
      <c r="AB413" s="45">
        <f t="shared" si="167"/>
        <v>11403939.49</v>
      </c>
      <c r="AC413" s="46"/>
      <c r="AD413" s="46">
        <v>2027</v>
      </c>
      <c r="AE413" s="46">
        <v>2027</v>
      </c>
      <c r="AF413" s="4"/>
      <c r="AG413" s="16"/>
    </row>
    <row r="414" spans="1:33" s="26" customFormat="1" ht="24" customHeight="1">
      <c r="A414" s="175" t="s">
        <v>447</v>
      </c>
      <c r="B414" s="175"/>
      <c r="C414" s="135">
        <f>SUM(C406:C413)</f>
        <v>120839269.90000001</v>
      </c>
      <c r="D414" s="135">
        <f t="shared" ref="D414:AB414" si="168">SUM(D406:D413)</f>
        <v>4145422.41</v>
      </c>
      <c r="E414" s="135"/>
      <c r="F414" s="135"/>
      <c r="G414" s="135">
        <f t="shared" si="168"/>
        <v>2850640.91</v>
      </c>
      <c r="H414" s="135">
        <f t="shared" si="168"/>
        <v>4091371.45</v>
      </c>
      <c r="I414" s="135">
        <f t="shared" si="168"/>
        <v>15661855.109999999</v>
      </c>
      <c r="J414" s="87">
        <f t="shared" si="168"/>
        <v>1</v>
      </c>
      <c r="K414" s="135">
        <f t="shared" si="168"/>
        <v>2593865.02</v>
      </c>
      <c r="L414" s="87">
        <f t="shared" si="168"/>
        <v>0</v>
      </c>
      <c r="M414" s="135"/>
      <c r="N414" s="135"/>
      <c r="O414" s="135"/>
      <c r="P414" s="135">
        <f t="shared" si="168"/>
        <v>45432518.439999998</v>
      </c>
      <c r="Q414" s="135">
        <f t="shared" si="168"/>
        <v>15299473.73</v>
      </c>
      <c r="R414" s="135"/>
      <c r="S414" s="135">
        <f t="shared" si="168"/>
        <v>23012755.670000002</v>
      </c>
      <c r="T414" s="135"/>
      <c r="U414" s="135"/>
      <c r="V414" s="135">
        <f t="shared" si="168"/>
        <v>6055048.6299999999</v>
      </c>
      <c r="W414" s="135">
        <f t="shared" si="168"/>
        <v>1696318.53</v>
      </c>
      <c r="X414" s="135"/>
      <c r="Y414" s="135"/>
      <c r="Z414" s="135"/>
      <c r="AA414" s="135"/>
      <c r="AB414" s="135">
        <f t="shared" si="168"/>
        <v>120839269.90000001</v>
      </c>
      <c r="AC414" s="135"/>
      <c r="AD414" s="170" t="s">
        <v>29</v>
      </c>
      <c r="AE414" s="170" t="s">
        <v>29</v>
      </c>
      <c r="AF414" s="24"/>
      <c r="AG414" s="25"/>
    </row>
    <row r="415" spans="1:33" ht="24" customHeight="1">
      <c r="A415" s="179" t="s">
        <v>95</v>
      </c>
      <c r="B415" s="179"/>
      <c r="C415" s="179"/>
      <c r="D415" s="179"/>
      <c r="E415" s="179"/>
      <c r="F415" s="179"/>
      <c r="G415" s="179"/>
      <c r="H415" s="179"/>
      <c r="I415" s="179"/>
      <c r="J415" s="179"/>
      <c r="K415" s="179"/>
      <c r="L415" s="179"/>
      <c r="M415" s="179"/>
      <c r="N415" s="179"/>
      <c r="O415" s="179"/>
      <c r="P415" s="179"/>
      <c r="Q415" s="179"/>
      <c r="R415" s="179"/>
      <c r="S415" s="179"/>
      <c r="T415" s="179"/>
      <c r="U415" s="179"/>
      <c r="V415" s="179"/>
      <c r="W415" s="179"/>
      <c r="X415" s="179"/>
      <c r="Y415" s="179"/>
      <c r="Z415" s="179"/>
      <c r="AA415" s="179"/>
      <c r="AB415" s="179"/>
      <c r="AC415" s="179"/>
      <c r="AD415" s="179"/>
      <c r="AE415" s="179"/>
      <c r="AF415" s="93"/>
      <c r="AG415" s="94"/>
    </row>
    <row r="416" spans="1:33" s="5" customFormat="1" ht="24" customHeight="1">
      <c r="A416" s="46">
        <f>A413+1</f>
        <v>27</v>
      </c>
      <c r="B416" s="79" t="s">
        <v>147</v>
      </c>
      <c r="C416" s="48">
        <f>D416+F416+G416+H416+I416+K416+L416+M416+O416+P416+Q416+R416+S416+W416+V416+X416</f>
        <v>39408673.659999996</v>
      </c>
      <c r="D416" s="28"/>
      <c r="E416" s="41"/>
      <c r="F416" s="41"/>
      <c r="G416" s="39"/>
      <c r="H416" s="43"/>
      <c r="I416" s="43"/>
      <c r="J416" s="46"/>
      <c r="K416" s="38"/>
      <c r="L416" s="39"/>
      <c r="M416" s="40"/>
      <c r="N416" s="40"/>
      <c r="O416" s="40"/>
      <c r="P416" s="41"/>
      <c r="Q416" s="41">
        <v>3706858.04</v>
      </c>
      <c r="R416" s="45">
        <v>25161000.210000001</v>
      </c>
      <c r="S416" s="43">
        <v>8135591.2000000002</v>
      </c>
      <c r="T416" s="43"/>
      <c r="U416" s="43"/>
      <c r="V416" s="44">
        <v>1850172.47</v>
      </c>
      <c r="W416" s="58">
        <f t="shared" ref="W416:W462" si="169">ROUND((D416+F416+G416+H416+I416+K416+L416+M416+O416+P416+Q416+R416+S416)*1.5%,2)</f>
        <v>555051.74</v>
      </c>
      <c r="X416" s="42"/>
      <c r="Y416" s="42"/>
      <c r="Z416" s="42"/>
      <c r="AA416" s="42"/>
      <c r="AB416" s="41">
        <f t="shared" ref="AB416:AB462" si="170">C416</f>
        <v>39408673.659999996</v>
      </c>
      <c r="AC416" s="46"/>
      <c r="AD416" s="46">
        <v>2027</v>
      </c>
      <c r="AE416" s="46">
        <v>2027</v>
      </c>
      <c r="AF416" s="4"/>
      <c r="AG416" s="16"/>
    </row>
    <row r="417" spans="1:33" s="5" customFormat="1" ht="24" customHeight="1">
      <c r="A417" s="46">
        <f>A416+1</f>
        <v>28</v>
      </c>
      <c r="B417" s="79" t="s">
        <v>461</v>
      </c>
      <c r="C417" s="48">
        <f t="shared" ref="C417:C481" si="171">D417+F417+G417+H417+I417+K417+L417+M417+O417+P417+Q417+R417+S417+W417+V417+X417</f>
        <v>2951477.1</v>
      </c>
      <c r="D417" s="41"/>
      <c r="E417" s="169"/>
      <c r="F417" s="169"/>
      <c r="G417" s="171"/>
      <c r="H417" s="169"/>
      <c r="I417" s="169"/>
      <c r="J417" s="73">
        <v>1</v>
      </c>
      <c r="K417" s="95">
        <v>2771340</v>
      </c>
      <c r="L417" s="171"/>
      <c r="M417" s="171"/>
      <c r="N417" s="171"/>
      <c r="O417" s="171"/>
      <c r="P417" s="169"/>
      <c r="Q417" s="169"/>
      <c r="R417" s="169"/>
      <c r="S417" s="169"/>
      <c r="T417" s="169"/>
      <c r="U417" s="169"/>
      <c r="V417" s="50">
        <v>138567</v>
      </c>
      <c r="W417" s="58">
        <f t="shared" si="169"/>
        <v>41570.1</v>
      </c>
      <c r="X417" s="42"/>
      <c r="Y417" s="42"/>
      <c r="Z417" s="42"/>
      <c r="AA417" s="42"/>
      <c r="AB417" s="41">
        <f t="shared" si="170"/>
        <v>2951477.1</v>
      </c>
      <c r="AC417" s="46"/>
      <c r="AD417" s="46">
        <v>2027</v>
      </c>
      <c r="AE417" s="46">
        <v>2027</v>
      </c>
      <c r="AF417" s="16"/>
      <c r="AG417" s="16"/>
    </row>
    <row r="418" spans="1:33" s="5" customFormat="1" ht="24" customHeight="1">
      <c r="A418" s="46">
        <f t="shared" ref="A418:A482" si="172">A417+1</f>
        <v>29</v>
      </c>
      <c r="B418" s="79" t="s">
        <v>38</v>
      </c>
      <c r="C418" s="48">
        <f t="shared" si="171"/>
        <v>63955899.030000001</v>
      </c>
      <c r="D418" s="41">
        <v>7300715.21</v>
      </c>
      <c r="E418" s="85">
        <v>1</v>
      </c>
      <c r="F418" s="50">
        <v>1612809</v>
      </c>
      <c r="G418" s="39">
        <v>5020409.37</v>
      </c>
      <c r="H418" s="43">
        <v>7205523.2999999998</v>
      </c>
      <c r="I418" s="43">
        <v>27582893.260000002</v>
      </c>
      <c r="J418" s="73">
        <v>1</v>
      </c>
      <c r="K418" s="95">
        <v>2771340</v>
      </c>
      <c r="L418" s="39">
        <v>8424187.3100000005</v>
      </c>
      <c r="M418" s="39"/>
      <c r="N418" s="40"/>
      <c r="O418" s="40"/>
      <c r="P418" s="42"/>
      <c r="Q418" s="41"/>
      <c r="R418" s="75"/>
      <c r="S418" s="39"/>
      <c r="T418" s="39"/>
      <c r="U418" s="39"/>
      <c r="V418" s="75">
        <f>2915253.42+224000</f>
        <v>3139253.42</v>
      </c>
      <c r="W418" s="58">
        <f t="shared" si="169"/>
        <v>898768.16</v>
      </c>
      <c r="X418" s="42"/>
      <c r="Y418" s="42"/>
      <c r="Z418" s="45"/>
      <c r="AA418" s="42"/>
      <c r="AB418" s="41">
        <f t="shared" si="170"/>
        <v>63955899.030000001</v>
      </c>
      <c r="AC418" s="46"/>
      <c r="AD418" s="46">
        <v>2027</v>
      </c>
      <c r="AE418" s="46">
        <v>2027</v>
      </c>
      <c r="AF418" s="16"/>
      <c r="AG418" s="16"/>
    </row>
    <row r="419" spans="1:33" s="5" customFormat="1" ht="24" customHeight="1">
      <c r="A419" s="46">
        <f t="shared" si="172"/>
        <v>30</v>
      </c>
      <c r="B419" s="150" t="s">
        <v>462</v>
      </c>
      <c r="C419" s="48">
        <f t="shared" si="171"/>
        <v>2951477.1</v>
      </c>
      <c r="D419" s="114"/>
      <c r="E419" s="115"/>
      <c r="F419" s="114"/>
      <c r="G419" s="116"/>
      <c r="H419" s="114"/>
      <c r="I419" s="114"/>
      <c r="J419" s="73">
        <v>1</v>
      </c>
      <c r="K419" s="95">
        <v>2771340</v>
      </c>
      <c r="L419" s="116"/>
      <c r="M419" s="116"/>
      <c r="N419" s="117"/>
      <c r="O419" s="116"/>
      <c r="P419" s="116"/>
      <c r="Q419" s="116"/>
      <c r="R419" s="114"/>
      <c r="S419" s="114"/>
      <c r="T419" s="114"/>
      <c r="U419" s="114"/>
      <c r="V419" s="50">
        <v>138567</v>
      </c>
      <c r="W419" s="58">
        <f t="shared" si="169"/>
        <v>41570.1</v>
      </c>
      <c r="X419" s="114"/>
      <c r="Y419" s="118"/>
      <c r="Z419" s="114"/>
      <c r="AA419" s="119"/>
      <c r="AB419" s="41">
        <f t="shared" si="170"/>
        <v>2951477.1</v>
      </c>
      <c r="AC419" s="46"/>
      <c r="AD419" s="46">
        <v>2027</v>
      </c>
      <c r="AE419" s="46">
        <v>2027</v>
      </c>
      <c r="AF419" s="16"/>
      <c r="AG419" s="16"/>
    </row>
    <row r="420" spans="1:33" s="5" customFormat="1" ht="24" customHeight="1">
      <c r="A420" s="46">
        <f t="shared" si="172"/>
        <v>31</v>
      </c>
      <c r="B420" s="79" t="s">
        <v>463</v>
      </c>
      <c r="C420" s="48">
        <f t="shared" si="171"/>
        <v>8897931.8699999992</v>
      </c>
      <c r="D420" s="41"/>
      <c r="E420" s="46"/>
      <c r="F420" s="75"/>
      <c r="G420" s="39"/>
      <c r="H420" s="41"/>
      <c r="I420" s="43"/>
      <c r="J420" s="73"/>
      <c r="K420" s="44"/>
      <c r="L420" s="39"/>
      <c r="M420" s="40"/>
      <c r="N420" s="40"/>
      <c r="O420" s="40"/>
      <c r="P420" s="42"/>
      <c r="Q420" s="41">
        <v>2672820.96</v>
      </c>
      <c r="R420" s="42"/>
      <c r="S420" s="39">
        <v>5682044.6500000004</v>
      </c>
      <c r="T420" s="39"/>
      <c r="U420" s="39"/>
      <c r="V420" s="75">
        <v>417743.28</v>
      </c>
      <c r="W420" s="58">
        <f t="shared" si="169"/>
        <v>125322.98</v>
      </c>
      <c r="X420" s="42"/>
      <c r="Y420" s="42"/>
      <c r="Z420" s="45"/>
      <c r="AA420" s="42"/>
      <c r="AB420" s="41">
        <f t="shared" si="170"/>
        <v>8897931.8699999992</v>
      </c>
      <c r="AC420" s="46"/>
      <c r="AD420" s="46">
        <v>2027</v>
      </c>
      <c r="AE420" s="46">
        <v>2027</v>
      </c>
      <c r="AF420" s="16"/>
      <c r="AG420" s="16"/>
    </row>
    <row r="421" spans="1:33" s="5" customFormat="1" ht="24" customHeight="1">
      <c r="A421" s="46">
        <f t="shared" si="172"/>
        <v>32</v>
      </c>
      <c r="B421" s="79" t="s">
        <v>141</v>
      </c>
      <c r="C421" s="48">
        <f t="shared" si="171"/>
        <v>5283373.09</v>
      </c>
      <c r="D421" s="41"/>
      <c r="E421" s="46"/>
      <c r="F421" s="75"/>
      <c r="G421" s="39"/>
      <c r="H421" s="41"/>
      <c r="I421" s="43"/>
      <c r="J421" s="73"/>
      <c r="K421" s="44"/>
      <c r="L421" s="39"/>
      <c r="M421" s="40"/>
      <c r="N421" s="40"/>
      <c r="O421" s="40"/>
      <c r="P421" s="42"/>
      <c r="Q421" s="41"/>
      <c r="R421" s="45">
        <v>3105827.41</v>
      </c>
      <c r="S421" s="39">
        <v>1855086.29</v>
      </c>
      <c r="T421" s="39"/>
      <c r="U421" s="39"/>
      <c r="V421" s="75">
        <v>248045.68</v>
      </c>
      <c r="W421" s="58">
        <f t="shared" si="169"/>
        <v>74413.710000000006</v>
      </c>
      <c r="X421" s="42"/>
      <c r="Y421" s="42"/>
      <c r="Z421" s="45"/>
      <c r="AA421" s="42"/>
      <c r="AB421" s="41">
        <f t="shared" si="170"/>
        <v>5283373.09</v>
      </c>
      <c r="AC421" s="46"/>
      <c r="AD421" s="46">
        <v>2027</v>
      </c>
      <c r="AE421" s="46">
        <v>2027</v>
      </c>
      <c r="AF421" s="16"/>
      <c r="AG421" s="16"/>
    </row>
    <row r="422" spans="1:33" s="5" customFormat="1" ht="24" customHeight="1">
      <c r="A422" s="46">
        <f t="shared" si="172"/>
        <v>33</v>
      </c>
      <c r="B422" s="79" t="s">
        <v>765</v>
      </c>
      <c r="C422" s="48">
        <f t="shared" si="171"/>
        <v>2951477.1</v>
      </c>
      <c r="D422" s="169"/>
      <c r="E422" s="169"/>
      <c r="F422" s="169"/>
      <c r="G422" s="171"/>
      <c r="H422" s="169"/>
      <c r="I422" s="169"/>
      <c r="J422" s="73">
        <v>1</v>
      </c>
      <c r="K422" s="95">
        <v>2771340</v>
      </c>
      <c r="L422" s="171"/>
      <c r="M422" s="171"/>
      <c r="N422" s="171"/>
      <c r="O422" s="171"/>
      <c r="P422" s="169"/>
      <c r="Q422" s="169"/>
      <c r="R422" s="169"/>
      <c r="S422" s="169"/>
      <c r="T422" s="169"/>
      <c r="U422" s="169"/>
      <c r="V422" s="50">
        <v>138567</v>
      </c>
      <c r="W422" s="58">
        <f t="shared" si="169"/>
        <v>41570.1</v>
      </c>
      <c r="X422" s="169"/>
      <c r="Y422" s="42"/>
      <c r="Z422" s="45"/>
      <c r="AA422" s="42"/>
      <c r="AB422" s="41">
        <f t="shared" si="170"/>
        <v>2951477.1</v>
      </c>
      <c r="AC422" s="46"/>
      <c r="AD422" s="46">
        <v>2027</v>
      </c>
      <c r="AE422" s="46">
        <v>2027</v>
      </c>
      <c r="AF422" s="4"/>
      <c r="AG422" s="16"/>
    </row>
    <row r="423" spans="1:33" s="5" customFormat="1" ht="24" customHeight="1">
      <c r="A423" s="46">
        <f t="shared" si="172"/>
        <v>34</v>
      </c>
      <c r="B423" s="79" t="s">
        <v>464</v>
      </c>
      <c r="C423" s="48">
        <f>D423+F423+G423+H423+I423+K423+L423+M423+O423+P423+Q423+R423+S423+W423+V423+X423</f>
        <v>6581320.3200000003</v>
      </c>
      <c r="D423" s="41"/>
      <c r="E423" s="46"/>
      <c r="F423" s="122"/>
      <c r="G423" s="39"/>
      <c r="H423" s="41"/>
      <c r="I423" s="43"/>
      <c r="J423" s="73"/>
      <c r="K423" s="44"/>
      <c r="L423" s="39"/>
      <c r="M423" s="40"/>
      <c r="N423" s="100"/>
      <c r="O423" s="40"/>
      <c r="P423" s="42"/>
      <c r="Q423" s="41">
        <v>1782441.47</v>
      </c>
      <c r="R423" s="42"/>
      <c r="S423" s="39">
        <v>4397202.0199999996</v>
      </c>
      <c r="T423" s="39"/>
      <c r="U423" s="39"/>
      <c r="V423" s="136">
        <v>308982.18</v>
      </c>
      <c r="W423" s="58">
        <f t="shared" si="169"/>
        <v>92694.65</v>
      </c>
      <c r="X423" s="42"/>
      <c r="Y423" s="42"/>
      <c r="Z423" s="45"/>
      <c r="AA423" s="42"/>
      <c r="AB423" s="41">
        <f t="shared" si="170"/>
        <v>6581320.3200000003</v>
      </c>
      <c r="AC423" s="46"/>
      <c r="AD423" s="46">
        <v>2027</v>
      </c>
      <c r="AE423" s="46">
        <v>2027</v>
      </c>
      <c r="AF423" s="16"/>
      <c r="AG423" s="16"/>
    </row>
    <row r="424" spans="1:33" s="5" customFormat="1" ht="26.25" customHeight="1">
      <c r="A424" s="46">
        <f t="shared" si="172"/>
        <v>35</v>
      </c>
      <c r="B424" s="150" t="s">
        <v>766</v>
      </c>
      <c r="C424" s="48">
        <f t="shared" ref="C424:C460" si="173">D424+F424+G424+H424+I424+K424+L424+M424+O424+P424+Q424+R424+S424+V424+W424+X424</f>
        <v>3846094.44</v>
      </c>
      <c r="D424" s="41"/>
      <c r="E424" s="42"/>
      <c r="F424" s="42"/>
      <c r="G424" s="39"/>
      <c r="H424" s="43"/>
      <c r="I424" s="43"/>
      <c r="J424" s="46"/>
      <c r="K424" s="44"/>
      <c r="L424" s="39"/>
      <c r="M424" s="40"/>
      <c r="N424" s="100">
        <v>1</v>
      </c>
      <c r="O424" s="57">
        <f t="shared" ref="O424:O450" si="174">3614984*N424</f>
        <v>3614984</v>
      </c>
      <c r="P424" s="107"/>
      <c r="Q424" s="39"/>
      <c r="R424" s="41"/>
      <c r="S424" s="41"/>
      <c r="T424" s="41"/>
      <c r="U424" s="41"/>
      <c r="V424" s="44">
        <v>176885.68</v>
      </c>
      <c r="W424" s="58">
        <v>54224.76</v>
      </c>
      <c r="X424" s="42"/>
      <c r="Y424" s="42"/>
      <c r="Z424" s="45">
        <f t="shared" ref="Z424:Z439" si="175">C424</f>
        <v>3846094.44</v>
      </c>
      <c r="AA424" s="42"/>
      <c r="AB424" s="45"/>
      <c r="AC424" s="46"/>
      <c r="AD424" s="46">
        <v>2027</v>
      </c>
      <c r="AE424" s="46">
        <v>2027</v>
      </c>
      <c r="AF424" s="4"/>
      <c r="AG424" s="16"/>
    </row>
    <row r="425" spans="1:33" s="5" customFormat="1" ht="26.25" customHeight="1">
      <c r="A425" s="46">
        <f t="shared" si="172"/>
        <v>36</v>
      </c>
      <c r="B425" s="150" t="s">
        <v>767</v>
      </c>
      <c r="C425" s="48">
        <f t="shared" si="173"/>
        <v>3846094.44</v>
      </c>
      <c r="D425" s="41"/>
      <c r="E425" s="42"/>
      <c r="F425" s="42"/>
      <c r="G425" s="39"/>
      <c r="H425" s="43"/>
      <c r="I425" s="43"/>
      <c r="J425" s="46"/>
      <c r="K425" s="44"/>
      <c r="L425" s="39"/>
      <c r="M425" s="40"/>
      <c r="N425" s="100">
        <v>1</v>
      </c>
      <c r="O425" s="57">
        <f t="shared" si="174"/>
        <v>3614984</v>
      </c>
      <c r="P425" s="107"/>
      <c r="Q425" s="39"/>
      <c r="R425" s="41"/>
      <c r="S425" s="41"/>
      <c r="T425" s="41"/>
      <c r="U425" s="41"/>
      <c r="V425" s="44">
        <v>176885.68</v>
      </c>
      <c r="W425" s="58">
        <v>54224.76</v>
      </c>
      <c r="X425" s="42"/>
      <c r="Y425" s="42"/>
      <c r="Z425" s="45">
        <f t="shared" si="175"/>
        <v>3846094.44</v>
      </c>
      <c r="AA425" s="42"/>
      <c r="AB425" s="45"/>
      <c r="AC425" s="46"/>
      <c r="AD425" s="46">
        <v>2027</v>
      </c>
      <c r="AE425" s="46">
        <v>2027</v>
      </c>
      <c r="AF425" s="4"/>
      <c r="AG425" s="16"/>
    </row>
    <row r="426" spans="1:33" s="5" customFormat="1" ht="26.25" customHeight="1">
      <c r="A426" s="46">
        <f t="shared" si="172"/>
        <v>37</v>
      </c>
      <c r="B426" s="150" t="s">
        <v>465</v>
      </c>
      <c r="C426" s="48">
        <f t="shared" si="173"/>
        <v>3846094.44</v>
      </c>
      <c r="D426" s="41"/>
      <c r="E426" s="42"/>
      <c r="F426" s="42"/>
      <c r="G426" s="39"/>
      <c r="H426" s="43"/>
      <c r="I426" s="43"/>
      <c r="J426" s="46"/>
      <c r="K426" s="44"/>
      <c r="L426" s="39"/>
      <c r="M426" s="40"/>
      <c r="N426" s="100">
        <v>1</v>
      </c>
      <c r="O426" s="57">
        <f t="shared" si="174"/>
        <v>3614984</v>
      </c>
      <c r="P426" s="107"/>
      <c r="Q426" s="39"/>
      <c r="R426" s="41"/>
      <c r="S426" s="41"/>
      <c r="T426" s="41"/>
      <c r="U426" s="41"/>
      <c r="V426" s="44">
        <v>176885.68</v>
      </c>
      <c r="W426" s="58">
        <v>54224.76</v>
      </c>
      <c r="X426" s="42"/>
      <c r="Y426" s="42"/>
      <c r="Z426" s="45">
        <f t="shared" si="175"/>
        <v>3846094.44</v>
      </c>
      <c r="AA426" s="42"/>
      <c r="AB426" s="45"/>
      <c r="AC426" s="46"/>
      <c r="AD426" s="46">
        <v>2027</v>
      </c>
      <c r="AE426" s="46">
        <v>2027</v>
      </c>
      <c r="AF426" s="4"/>
      <c r="AG426" s="16"/>
    </row>
    <row r="427" spans="1:33" s="5" customFormat="1" ht="24" customHeight="1">
      <c r="A427" s="46">
        <f t="shared" si="172"/>
        <v>38</v>
      </c>
      <c r="B427" s="150" t="s">
        <v>466</v>
      </c>
      <c r="C427" s="48">
        <f t="shared" si="173"/>
        <v>7692188.8799999999</v>
      </c>
      <c r="D427" s="41"/>
      <c r="E427" s="42"/>
      <c r="F427" s="42"/>
      <c r="G427" s="39"/>
      <c r="H427" s="43"/>
      <c r="I427" s="43"/>
      <c r="J427" s="46"/>
      <c r="K427" s="44"/>
      <c r="L427" s="39"/>
      <c r="M427" s="40"/>
      <c r="N427" s="100">
        <v>2</v>
      </c>
      <c r="O427" s="57">
        <f t="shared" si="174"/>
        <v>7229968</v>
      </c>
      <c r="P427" s="107"/>
      <c r="Q427" s="39"/>
      <c r="R427" s="41"/>
      <c r="S427" s="41"/>
      <c r="T427" s="41"/>
      <c r="U427" s="41"/>
      <c r="V427" s="44">
        <v>353771.36</v>
      </c>
      <c r="W427" s="58">
        <v>108449.52</v>
      </c>
      <c r="X427" s="42"/>
      <c r="Y427" s="42"/>
      <c r="Z427" s="45">
        <f t="shared" si="175"/>
        <v>7692188.8799999999</v>
      </c>
      <c r="AA427" s="42"/>
      <c r="AB427" s="45"/>
      <c r="AC427" s="46"/>
      <c r="AD427" s="46">
        <v>2027</v>
      </c>
      <c r="AE427" s="46">
        <v>2027</v>
      </c>
      <c r="AF427" s="4"/>
      <c r="AG427" s="16"/>
    </row>
    <row r="428" spans="1:33" s="5" customFormat="1" ht="24" customHeight="1">
      <c r="A428" s="46">
        <f t="shared" si="172"/>
        <v>39</v>
      </c>
      <c r="B428" s="150" t="s">
        <v>467</v>
      </c>
      <c r="C428" s="48">
        <f t="shared" si="173"/>
        <v>7692188.8799999999</v>
      </c>
      <c r="D428" s="41"/>
      <c r="E428" s="42"/>
      <c r="F428" s="42"/>
      <c r="G428" s="39"/>
      <c r="H428" s="43"/>
      <c r="I428" s="43"/>
      <c r="J428" s="46"/>
      <c r="K428" s="44"/>
      <c r="L428" s="39"/>
      <c r="M428" s="40"/>
      <c r="N428" s="100">
        <v>2</v>
      </c>
      <c r="O428" s="57">
        <f t="shared" si="174"/>
        <v>7229968</v>
      </c>
      <c r="P428" s="107"/>
      <c r="Q428" s="39"/>
      <c r="R428" s="41"/>
      <c r="S428" s="41"/>
      <c r="T428" s="41"/>
      <c r="U428" s="41"/>
      <c r="V428" s="44">
        <v>353771.36</v>
      </c>
      <c r="W428" s="58">
        <v>108449.52</v>
      </c>
      <c r="X428" s="42"/>
      <c r="Y428" s="42"/>
      <c r="Z428" s="45">
        <f t="shared" si="175"/>
        <v>7692188.8799999999</v>
      </c>
      <c r="AA428" s="42"/>
      <c r="AB428" s="45"/>
      <c r="AC428" s="46"/>
      <c r="AD428" s="46">
        <v>2027</v>
      </c>
      <c r="AE428" s="46">
        <v>2027</v>
      </c>
      <c r="AF428" s="4"/>
      <c r="AG428" s="16"/>
    </row>
    <row r="429" spans="1:33" s="5" customFormat="1" ht="26.25" customHeight="1">
      <c r="A429" s="46">
        <f t="shared" si="172"/>
        <v>40</v>
      </c>
      <c r="B429" s="150" t="s">
        <v>468</v>
      </c>
      <c r="C429" s="48">
        <f t="shared" si="173"/>
        <v>3846094.44</v>
      </c>
      <c r="D429" s="41"/>
      <c r="E429" s="42"/>
      <c r="F429" s="42"/>
      <c r="G429" s="39"/>
      <c r="H429" s="43"/>
      <c r="I429" s="43"/>
      <c r="J429" s="46"/>
      <c r="K429" s="44"/>
      <c r="L429" s="39"/>
      <c r="M429" s="40"/>
      <c r="N429" s="100">
        <v>1</v>
      </c>
      <c r="O429" s="57">
        <f t="shared" si="174"/>
        <v>3614984</v>
      </c>
      <c r="P429" s="107"/>
      <c r="Q429" s="39"/>
      <c r="R429" s="41"/>
      <c r="S429" s="41"/>
      <c r="T429" s="41"/>
      <c r="U429" s="41"/>
      <c r="V429" s="44">
        <v>176885.68</v>
      </c>
      <c r="W429" s="58">
        <v>54224.76</v>
      </c>
      <c r="X429" s="42"/>
      <c r="Y429" s="42"/>
      <c r="Z429" s="45">
        <f t="shared" si="175"/>
        <v>3846094.44</v>
      </c>
      <c r="AA429" s="42"/>
      <c r="AB429" s="45"/>
      <c r="AC429" s="46"/>
      <c r="AD429" s="46">
        <v>2027</v>
      </c>
      <c r="AE429" s="46">
        <v>2027</v>
      </c>
      <c r="AF429" s="4"/>
      <c r="AG429" s="16"/>
    </row>
    <row r="430" spans="1:33" s="5" customFormat="1" ht="24" customHeight="1">
      <c r="A430" s="46">
        <f t="shared" si="172"/>
        <v>41</v>
      </c>
      <c r="B430" s="150" t="s">
        <v>469</v>
      </c>
      <c r="C430" s="48">
        <f t="shared" si="173"/>
        <v>15384377.76</v>
      </c>
      <c r="D430" s="41"/>
      <c r="E430" s="42"/>
      <c r="F430" s="42"/>
      <c r="G430" s="39"/>
      <c r="H430" s="43"/>
      <c r="I430" s="43"/>
      <c r="J430" s="46"/>
      <c r="K430" s="44"/>
      <c r="L430" s="39"/>
      <c r="M430" s="40"/>
      <c r="N430" s="100">
        <v>4</v>
      </c>
      <c r="O430" s="57">
        <f t="shared" si="174"/>
        <v>14459936</v>
      </c>
      <c r="P430" s="107"/>
      <c r="Q430" s="39"/>
      <c r="R430" s="41"/>
      <c r="S430" s="41"/>
      <c r="T430" s="41"/>
      <c r="U430" s="41"/>
      <c r="V430" s="44">
        <v>707542.72</v>
      </c>
      <c r="W430" s="58">
        <v>216899.04</v>
      </c>
      <c r="X430" s="42"/>
      <c r="Y430" s="42"/>
      <c r="Z430" s="45">
        <f t="shared" si="175"/>
        <v>15384377.76</v>
      </c>
      <c r="AA430" s="42"/>
      <c r="AB430" s="45"/>
      <c r="AC430" s="46"/>
      <c r="AD430" s="46">
        <v>2027</v>
      </c>
      <c r="AE430" s="46">
        <v>2027</v>
      </c>
      <c r="AF430" s="4"/>
      <c r="AG430" s="16"/>
    </row>
    <row r="431" spans="1:33" s="5" customFormat="1" ht="26.25" customHeight="1">
      <c r="A431" s="46">
        <f t="shared" si="172"/>
        <v>42</v>
      </c>
      <c r="B431" s="150" t="s">
        <v>470</v>
      </c>
      <c r="C431" s="48">
        <f t="shared" si="173"/>
        <v>3846094.44</v>
      </c>
      <c r="D431" s="41"/>
      <c r="E431" s="42"/>
      <c r="F431" s="42"/>
      <c r="G431" s="39"/>
      <c r="H431" s="43"/>
      <c r="I431" s="43"/>
      <c r="J431" s="46"/>
      <c r="K431" s="44"/>
      <c r="L431" s="39"/>
      <c r="M431" s="40"/>
      <c r="N431" s="100">
        <v>1</v>
      </c>
      <c r="O431" s="57">
        <f t="shared" si="174"/>
        <v>3614984</v>
      </c>
      <c r="P431" s="107"/>
      <c r="Q431" s="39"/>
      <c r="R431" s="41"/>
      <c r="S431" s="41"/>
      <c r="T431" s="41"/>
      <c r="U431" s="41"/>
      <c r="V431" s="44">
        <v>176885.68</v>
      </c>
      <c r="W431" s="58">
        <v>54224.76</v>
      </c>
      <c r="X431" s="42"/>
      <c r="Y431" s="42"/>
      <c r="Z431" s="45">
        <f t="shared" si="175"/>
        <v>3846094.44</v>
      </c>
      <c r="AA431" s="42"/>
      <c r="AB431" s="45"/>
      <c r="AC431" s="46"/>
      <c r="AD431" s="46">
        <v>2027</v>
      </c>
      <c r="AE431" s="46">
        <v>2027</v>
      </c>
      <c r="AF431" s="4"/>
      <c r="AG431" s="16"/>
    </row>
    <row r="432" spans="1:33" s="5" customFormat="1" ht="26.25" customHeight="1">
      <c r="A432" s="46">
        <f t="shared" si="172"/>
        <v>43</v>
      </c>
      <c r="B432" s="150" t="s">
        <v>471</v>
      </c>
      <c r="C432" s="48">
        <f t="shared" si="173"/>
        <v>3846094.44</v>
      </c>
      <c r="D432" s="41"/>
      <c r="E432" s="42"/>
      <c r="F432" s="42"/>
      <c r="G432" s="39"/>
      <c r="H432" s="43"/>
      <c r="I432" s="43"/>
      <c r="J432" s="46"/>
      <c r="K432" s="44"/>
      <c r="L432" s="39"/>
      <c r="M432" s="40"/>
      <c r="N432" s="100">
        <v>1</v>
      </c>
      <c r="O432" s="57">
        <f t="shared" si="174"/>
        <v>3614984</v>
      </c>
      <c r="P432" s="107"/>
      <c r="Q432" s="39"/>
      <c r="R432" s="41"/>
      <c r="S432" s="41"/>
      <c r="T432" s="41"/>
      <c r="U432" s="41"/>
      <c r="V432" s="44">
        <v>176885.68</v>
      </c>
      <c r="W432" s="58">
        <v>54224.76</v>
      </c>
      <c r="X432" s="42"/>
      <c r="Y432" s="42"/>
      <c r="Z432" s="45">
        <f t="shared" si="175"/>
        <v>3846094.44</v>
      </c>
      <c r="AA432" s="42"/>
      <c r="AB432" s="45"/>
      <c r="AC432" s="46"/>
      <c r="AD432" s="46">
        <v>2027</v>
      </c>
      <c r="AE432" s="46">
        <v>2027</v>
      </c>
      <c r="AF432" s="4"/>
      <c r="AG432" s="16"/>
    </row>
    <row r="433" spans="1:33" s="5" customFormat="1" ht="26.25" customHeight="1">
      <c r="A433" s="46">
        <f t="shared" si="172"/>
        <v>44</v>
      </c>
      <c r="B433" s="150" t="s">
        <v>472</v>
      </c>
      <c r="C433" s="48">
        <f t="shared" si="173"/>
        <v>3846094.44</v>
      </c>
      <c r="D433" s="41"/>
      <c r="E433" s="42"/>
      <c r="F433" s="42"/>
      <c r="G433" s="39"/>
      <c r="H433" s="43"/>
      <c r="I433" s="43"/>
      <c r="J433" s="46"/>
      <c r="K433" s="44"/>
      <c r="L433" s="39"/>
      <c r="M433" s="40"/>
      <c r="N433" s="100">
        <v>1</v>
      </c>
      <c r="O433" s="57">
        <f t="shared" si="174"/>
        <v>3614984</v>
      </c>
      <c r="P433" s="107"/>
      <c r="Q433" s="39"/>
      <c r="R433" s="41"/>
      <c r="S433" s="41"/>
      <c r="T433" s="41"/>
      <c r="U433" s="41"/>
      <c r="V433" s="44">
        <v>176885.68</v>
      </c>
      <c r="W433" s="58">
        <v>54224.76</v>
      </c>
      <c r="X433" s="42"/>
      <c r="Y433" s="42"/>
      <c r="Z433" s="45">
        <f t="shared" si="175"/>
        <v>3846094.44</v>
      </c>
      <c r="AA433" s="42"/>
      <c r="AB433" s="45"/>
      <c r="AC433" s="46"/>
      <c r="AD433" s="46">
        <v>2027</v>
      </c>
      <c r="AE433" s="46">
        <v>2027</v>
      </c>
      <c r="AF433" s="4"/>
      <c r="AG433" s="16"/>
    </row>
    <row r="434" spans="1:33" s="5" customFormat="1" ht="24" customHeight="1">
      <c r="A434" s="46">
        <f t="shared" si="172"/>
        <v>45</v>
      </c>
      <c r="B434" s="150" t="s">
        <v>473</v>
      </c>
      <c r="C434" s="48">
        <f t="shared" si="173"/>
        <v>11538283.32</v>
      </c>
      <c r="D434" s="41"/>
      <c r="E434" s="42"/>
      <c r="F434" s="42"/>
      <c r="G434" s="39"/>
      <c r="H434" s="43"/>
      <c r="I434" s="43"/>
      <c r="J434" s="46"/>
      <c r="K434" s="44"/>
      <c r="L434" s="39"/>
      <c r="M434" s="40"/>
      <c r="N434" s="100">
        <v>3</v>
      </c>
      <c r="O434" s="57">
        <f t="shared" si="174"/>
        <v>10844952</v>
      </c>
      <c r="P434" s="107"/>
      <c r="Q434" s="39"/>
      <c r="R434" s="41"/>
      <c r="S434" s="41"/>
      <c r="T434" s="41"/>
      <c r="U434" s="41"/>
      <c r="V434" s="44">
        <v>530657.04</v>
      </c>
      <c r="W434" s="58">
        <v>162674.28</v>
      </c>
      <c r="X434" s="42"/>
      <c r="Y434" s="42"/>
      <c r="Z434" s="45">
        <f t="shared" si="175"/>
        <v>11538283.32</v>
      </c>
      <c r="AA434" s="42"/>
      <c r="AB434" s="45"/>
      <c r="AC434" s="46"/>
      <c r="AD434" s="46">
        <v>2027</v>
      </c>
      <c r="AE434" s="46">
        <v>2027</v>
      </c>
      <c r="AF434" s="4"/>
      <c r="AG434" s="16"/>
    </row>
    <row r="435" spans="1:33" s="5" customFormat="1" ht="24" customHeight="1">
      <c r="A435" s="46">
        <f t="shared" si="172"/>
        <v>46</v>
      </c>
      <c r="B435" s="150" t="s">
        <v>474</v>
      </c>
      <c r="C435" s="48">
        <f t="shared" si="173"/>
        <v>7692188.8799999999</v>
      </c>
      <c r="D435" s="41"/>
      <c r="E435" s="42"/>
      <c r="F435" s="42"/>
      <c r="G435" s="39"/>
      <c r="H435" s="43"/>
      <c r="I435" s="43"/>
      <c r="J435" s="46"/>
      <c r="K435" s="44"/>
      <c r="L435" s="39"/>
      <c r="M435" s="40"/>
      <c r="N435" s="100">
        <v>2</v>
      </c>
      <c r="O435" s="57">
        <f t="shared" si="174"/>
        <v>7229968</v>
      </c>
      <c r="P435" s="107"/>
      <c r="Q435" s="39"/>
      <c r="R435" s="41"/>
      <c r="S435" s="41"/>
      <c r="T435" s="41"/>
      <c r="U435" s="41"/>
      <c r="V435" s="44">
        <v>353771.36</v>
      </c>
      <c r="W435" s="58">
        <v>108449.52</v>
      </c>
      <c r="X435" s="42"/>
      <c r="Y435" s="42"/>
      <c r="Z435" s="45">
        <f t="shared" si="175"/>
        <v>7692188.8799999999</v>
      </c>
      <c r="AA435" s="42"/>
      <c r="AB435" s="45"/>
      <c r="AC435" s="46"/>
      <c r="AD435" s="46">
        <v>2027</v>
      </c>
      <c r="AE435" s="46">
        <v>2027</v>
      </c>
      <c r="AF435" s="4"/>
      <c r="AG435" s="16"/>
    </row>
    <row r="436" spans="1:33" s="5" customFormat="1" ht="26.25" customHeight="1">
      <c r="A436" s="46">
        <f t="shared" si="172"/>
        <v>47</v>
      </c>
      <c r="B436" s="150" t="s">
        <v>475</v>
      </c>
      <c r="C436" s="48">
        <f t="shared" si="173"/>
        <v>3846094.44</v>
      </c>
      <c r="D436" s="41"/>
      <c r="E436" s="42"/>
      <c r="F436" s="42"/>
      <c r="G436" s="39"/>
      <c r="H436" s="43"/>
      <c r="I436" s="43"/>
      <c r="J436" s="46"/>
      <c r="K436" s="44"/>
      <c r="L436" s="39"/>
      <c r="M436" s="40"/>
      <c r="N436" s="100">
        <v>1</v>
      </c>
      <c r="O436" s="57">
        <f t="shared" si="174"/>
        <v>3614984</v>
      </c>
      <c r="P436" s="107"/>
      <c r="Q436" s="39"/>
      <c r="R436" s="41"/>
      <c r="S436" s="41"/>
      <c r="T436" s="41"/>
      <c r="U436" s="41"/>
      <c r="V436" s="44">
        <v>176885.68</v>
      </c>
      <c r="W436" s="58">
        <v>54224.76</v>
      </c>
      <c r="X436" s="42"/>
      <c r="Y436" s="42"/>
      <c r="Z436" s="45">
        <f t="shared" si="175"/>
        <v>3846094.44</v>
      </c>
      <c r="AA436" s="42"/>
      <c r="AB436" s="45"/>
      <c r="AC436" s="46"/>
      <c r="AD436" s="46">
        <v>2027</v>
      </c>
      <c r="AE436" s="46">
        <v>2027</v>
      </c>
      <c r="AF436" s="4"/>
      <c r="AG436" s="16"/>
    </row>
    <row r="437" spans="1:33" s="5" customFormat="1" ht="26.25" customHeight="1">
      <c r="A437" s="46">
        <f t="shared" si="172"/>
        <v>48</v>
      </c>
      <c r="B437" s="150" t="s">
        <v>476</v>
      </c>
      <c r="C437" s="48">
        <f t="shared" si="173"/>
        <v>3846094.44</v>
      </c>
      <c r="D437" s="41"/>
      <c r="E437" s="42"/>
      <c r="F437" s="42"/>
      <c r="G437" s="39"/>
      <c r="H437" s="43"/>
      <c r="I437" s="43"/>
      <c r="J437" s="46"/>
      <c r="K437" s="44"/>
      <c r="L437" s="39"/>
      <c r="M437" s="40"/>
      <c r="N437" s="100">
        <v>1</v>
      </c>
      <c r="O437" s="57">
        <f t="shared" si="174"/>
        <v>3614984</v>
      </c>
      <c r="P437" s="107"/>
      <c r="Q437" s="39"/>
      <c r="R437" s="41"/>
      <c r="S437" s="41"/>
      <c r="T437" s="41"/>
      <c r="U437" s="41"/>
      <c r="V437" s="44">
        <v>176885.68</v>
      </c>
      <c r="W437" s="58">
        <v>54224.76</v>
      </c>
      <c r="X437" s="42"/>
      <c r="Y437" s="42"/>
      <c r="Z437" s="45">
        <f t="shared" si="175"/>
        <v>3846094.44</v>
      </c>
      <c r="AA437" s="42"/>
      <c r="AB437" s="45"/>
      <c r="AC437" s="46"/>
      <c r="AD437" s="46">
        <v>2027</v>
      </c>
      <c r="AE437" s="46">
        <v>2027</v>
      </c>
      <c r="AF437" s="4"/>
      <c r="AG437" s="16"/>
    </row>
    <row r="438" spans="1:33" s="5" customFormat="1" ht="26.25" customHeight="1">
      <c r="A438" s="46">
        <f t="shared" si="172"/>
        <v>49</v>
      </c>
      <c r="B438" s="150" t="s">
        <v>477</v>
      </c>
      <c r="C438" s="48">
        <f t="shared" si="173"/>
        <v>3846094.44</v>
      </c>
      <c r="D438" s="41"/>
      <c r="E438" s="42"/>
      <c r="F438" s="42"/>
      <c r="G438" s="39"/>
      <c r="H438" s="43"/>
      <c r="I438" s="43"/>
      <c r="J438" s="46"/>
      <c r="K438" s="44"/>
      <c r="L438" s="39"/>
      <c r="M438" s="40"/>
      <c r="N438" s="100">
        <v>1</v>
      </c>
      <c r="O438" s="57">
        <f t="shared" si="174"/>
        <v>3614984</v>
      </c>
      <c r="P438" s="107"/>
      <c r="Q438" s="39"/>
      <c r="R438" s="41"/>
      <c r="S438" s="41"/>
      <c r="T438" s="41"/>
      <c r="U438" s="41"/>
      <c r="V438" s="44">
        <v>176885.68</v>
      </c>
      <c r="W438" s="58">
        <v>54224.76</v>
      </c>
      <c r="X438" s="42"/>
      <c r="Y438" s="42"/>
      <c r="Z438" s="45">
        <f t="shared" si="175"/>
        <v>3846094.44</v>
      </c>
      <c r="AA438" s="42"/>
      <c r="AB438" s="45"/>
      <c r="AC438" s="46"/>
      <c r="AD438" s="46">
        <v>2027</v>
      </c>
      <c r="AE438" s="46">
        <v>2027</v>
      </c>
      <c r="AF438" s="4"/>
      <c r="AG438" s="16"/>
    </row>
    <row r="439" spans="1:33" s="5" customFormat="1" ht="26.25" customHeight="1">
      <c r="A439" s="46">
        <f>A438+1</f>
        <v>50</v>
      </c>
      <c r="B439" s="150" t="s">
        <v>478</v>
      </c>
      <c r="C439" s="48">
        <f t="shared" si="173"/>
        <v>3846094.44</v>
      </c>
      <c r="D439" s="41"/>
      <c r="E439" s="42"/>
      <c r="F439" s="42"/>
      <c r="G439" s="39"/>
      <c r="H439" s="43"/>
      <c r="I439" s="43"/>
      <c r="J439" s="46"/>
      <c r="K439" s="44"/>
      <c r="L439" s="39"/>
      <c r="M439" s="40"/>
      <c r="N439" s="100">
        <v>1</v>
      </c>
      <c r="O439" s="57">
        <f t="shared" si="174"/>
        <v>3614984</v>
      </c>
      <c r="P439" s="107"/>
      <c r="Q439" s="39"/>
      <c r="R439" s="41"/>
      <c r="S439" s="41"/>
      <c r="T439" s="41"/>
      <c r="U439" s="41"/>
      <c r="V439" s="44">
        <v>176885.68</v>
      </c>
      <c r="W439" s="58">
        <v>54224.76</v>
      </c>
      <c r="X439" s="42"/>
      <c r="Y439" s="42"/>
      <c r="Z439" s="45">
        <f t="shared" si="175"/>
        <v>3846094.44</v>
      </c>
      <c r="AA439" s="42"/>
      <c r="AB439" s="45"/>
      <c r="AC439" s="46"/>
      <c r="AD439" s="46">
        <v>2027</v>
      </c>
      <c r="AE439" s="46">
        <v>2027</v>
      </c>
      <c r="AF439" s="4"/>
      <c r="AG439" s="16"/>
    </row>
    <row r="440" spans="1:33" s="5" customFormat="1" ht="24" customHeight="1">
      <c r="A440" s="46">
        <f t="shared" si="172"/>
        <v>51</v>
      </c>
      <c r="B440" s="150" t="s">
        <v>479</v>
      </c>
      <c r="C440" s="48">
        <f t="shared" si="173"/>
        <v>7692188.8799999999</v>
      </c>
      <c r="D440" s="41"/>
      <c r="E440" s="42"/>
      <c r="F440" s="42"/>
      <c r="G440" s="39"/>
      <c r="H440" s="43"/>
      <c r="I440" s="43"/>
      <c r="J440" s="46"/>
      <c r="K440" s="44"/>
      <c r="L440" s="39"/>
      <c r="M440" s="40"/>
      <c r="N440" s="100">
        <v>2</v>
      </c>
      <c r="O440" s="57">
        <f>3614984*N440</f>
        <v>7229968</v>
      </c>
      <c r="P440" s="107"/>
      <c r="Q440" s="39"/>
      <c r="R440" s="41"/>
      <c r="S440" s="41"/>
      <c r="T440" s="41"/>
      <c r="U440" s="41"/>
      <c r="V440" s="44">
        <v>353771.36</v>
      </c>
      <c r="W440" s="58">
        <v>108449.52</v>
      </c>
      <c r="X440" s="42"/>
      <c r="Y440" s="42"/>
      <c r="Z440" s="45">
        <f>C440</f>
        <v>7692188.8799999999</v>
      </c>
      <c r="AA440" s="42"/>
      <c r="AB440" s="45"/>
      <c r="AC440" s="46"/>
      <c r="AD440" s="46">
        <v>2027</v>
      </c>
      <c r="AE440" s="46">
        <v>2027</v>
      </c>
      <c r="AF440" s="4"/>
      <c r="AG440" s="16"/>
    </row>
    <row r="441" spans="1:33" s="5" customFormat="1" ht="26.25" customHeight="1">
      <c r="A441" s="46">
        <f t="shared" si="172"/>
        <v>52</v>
      </c>
      <c r="B441" s="150" t="s">
        <v>480</v>
      </c>
      <c r="C441" s="48">
        <f t="shared" si="173"/>
        <v>3846094.44</v>
      </c>
      <c r="D441" s="41"/>
      <c r="E441" s="42"/>
      <c r="F441" s="42"/>
      <c r="G441" s="39"/>
      <c r="H441" s="43"/>
      <c r="I441" s="43"/>
      <c r="J441" s="46"/>
      <c r="K441" s="44"/>
      <c r="L441" s="39"/>
      <c r="M441" s="40"/>
      <c r="N441" s="100">
        <v>1</v>
      </c>
      <c r="O441" s="57">
        <f t="shared" si="174"/>
        <v>3614984</v>
      </c>
      <c r="P441" s="107"/>
      <c r="Q441" s="39"/>
      <c r="R441" s="41"/>
      <c r="S441" s="41"/>
      <c r="T441" s="41"/>
      <c r="U441" s="41"/>
      <c r="V441" s="44">
        <v>176885.68</v>
      </c>
      <c r="W441" s="58">
        <v>54224.76</v>
      </c>
      <c r="X441" s="42"/>
      <c r="Y441" s="42"/>
      <c r="Z441" s="45">
        <f t="shared" ref="Z441:Z443" si="176">C441</f>
        <v>3846094.44</v>
      </c>
      <c r="AA441" s="42"/>
      <c r="AB441" s="45"/>
      <c r="AC441" s="46"/>
      <c r="AD441" s="46">
        <v>2027</v>
      </c>
      <c r="AE441" s="46">
        <v>2027</v>
      </c>
      <c r="AF441" s="4"/>
      <c r="AG441" s="16"/>
    </row>
    <row r="442" spans="1:33" s="5" customFormat="1" ht="26.25" customHeight="1">
      <c r="A442" s="46">
        <f t="shared" si="172"/>
        <v>53</v>
      </c>
      <c r="B442" s="150" t="s">
        <v>481</v>
      </c>
      <c r="C442" s="48">
        <f t="shared" si="173"/>
        <v>3846094.44</v>
      </c>
      <c r="D442" s="41"/>
      <c r="E442" s="42"/>
      <c r="F442" s="42"/>
      <c r="G442" s="39"/>
      <c r="H442" s="43"/>
      <c r="I442" s="43"/>
      <c r="J442" s="46"/>
      <c r="K442" s="44"/>
      <c r="L442" s="39"/>
      <c r="M442" s="40"/>
      <c r="N442" s="100">
        <v>1</v>
      </c>
      <c r="O442" s="57">
        <f t="shared" si="174"/>
        <v>3614984</v>
      </c>
      <c r="P442" s="107"/>
      <c r="Q442" s="39"/>
      <c r="R442" s="41"/>
      <c r="S442" s="41"/>
      <c r="T442" s="41"/>
      <c r="U442" s="41"/>
      <c r="V442" s="44">
        <v>176885.68</v>
      </c>
      <c r="W442" s="58">
        <v>54224.76</v>
      </c>
      <c r="X442" s="42"/>
      <c r="Y442" s="42"/>
      <c r="Z442" s="45">
        <f t="shared" si="176"/>
        <v>3846094.44</v>
      </c>
      <c r="AA442" s="42"/>
      <c r="AB442" s="45"/>
      <c r="AC442" s="46"/>
      <c r="AD442" s="46">
        <v>2027</v>
      </c>
      <c r="AE442" s="46">
        <v>2027</v>
      </c>
      <c r="AF442" s="4"/>
      <c r="AG442" s="16"/>
    </row>
    <row r="443" spans="1:33" s="5" customFormat="1" ht="26.25" customHeight="1">
      <c r="A443" s="46">
        <f t="shared" si="172"/>
        <v>54</v>
      </c>
      <c r="B443" s="150" t="s">
        <v>482</v>
      </c>
      <c r="C443" s="48">
        <f t="shared" si="173"/>
        <v>3846094.44</v>
      </c>
      <c r="D443" s="41"/>
      <c r="E443" s="42"/>
      <c r="F443" s="42"/>
      <c r="G443" s="39"/>
      <c r="H443" s="43"/>
      <c r="I443" s="43"/>
      <c r="J443" s="46"/>
      <c r="K443" s="44"/>
      <c r="L443" s="39"/>
      <c r="M443" s="40"/>
      <c r="N443" s="100">
        <v>1</v>
      </c>
      <c r="O443" s="57">
        <f t="shared" si="174"/>
        <v>3614984</v>
      </c>
      <c r="P443" s="107"/>
      <c r="Q443" s="39"/>
      <c r="R443" s="41"/>
      <c r="S443" s="41"/>
      <c r="T443" s="41"/>
      <c r="U443" s="41"/>
      <c r="V443" s="44">
        <v>176885.68</v>
      </c>
      <c r="W443" s="58">
        <v>54224.76</v>
      </c>
      <c r="X443" s="42"/>
      <c r="Y443" s="42"/>
      <c r="Z443" s="45">
        <f t="shared" si="176"/>
        <v>3846094.44</v>
      </c>
      <c r="AA443" s="42"/>
      <c r="AB443" s="45"/>
      <c r="AC443" s="46"/>
      <c r="AD443" s="46">
        <v>2027</v>
      </c>
      <c r="AE443" s="46">
        <v>2027</v>
      </c>
      <c r="AF443" s="4"/>
      <c r="AG443" s="16"/>
    </row>
    <row r="444" spans="1:33" s="5" customFormat="1" ht="24" customHeight="1">
      <c r="A444" s="46">
        <f t="shared" si="172"/>
        <v>55</v>
      </c>
      <c r="B444" s="150" t="s">
        <v>483</v>
      </c>
      <c r="C444" s="48">
        <f t="shared" si="173"/>
        <v>7692188.8799999999</v>
      </c>
      <c r="D444" s="41"/>
      <c r="E444" s="42"/>
      <c r="F444" s="42"/>
      <c r="G444" s="39"/>
      <c r="H444" s="43"/>
      <c r="I444" s="43"/>
      <c r="J444" s="46"/>
      <c r="K444" s="44"/>
      <c r="L444" s="39"/>
      <c r="M444" s="40"/>
      <c r="N444" s="100">
        <v>2</v>
      </c>
      <c r="O444" s="57">
        <f>3614984*N444</f>
        <v>7229968</v>
      </c>
      <c r="P444" s="107"/>
      <c r="Q444" s="39"/>
      <c r="R444" s="41"/>
      <c r="S444" s="41"/>
      <c r="T444" s="41"/>
      <c r="U444" s="41"/>
      <c r="V444" s="44">
        <v>353771.36</v>
      </c>
      <c r="W444" s="58">
        <v>108449.52</v>
      </c>
      <c r="X444" s="42"/>
      <c r="Y444" s="42"/>
      <c r="Z444" s="45">
        <f>C444</f>
        <v>7692188.8799999999</v>
      </c>
      <c r="AA444" s="42"/>
      <c r="AB444" s="45"/>
      <c r="AC444" s="46"/>
      <c r="AD444" s="46">
        <v>2027</v>
      </c>
      <c r="AE444" s="46">
        <v>2027</v>
      </c>
      <c r="AF444" s="4"/>
      <c r="AG444" s="16"/>
    </row>
    <row r="445" spans="1:33" s="5" customFormat="1" ht="26.25" customHeight="1">
      <c r="A445" s="46">
        <f t="shared" si="172"/>
        <v>56</v>
      </c>
      <c r="B445" s="150" t="s">
        <v>484</v>
      </c>
      <c r="C445" s="48">
        <f t="shared" si="173"/>
        <v>3846094.44</v>
      </c>
      <c r="D445" s="41"/>
      <c r="E445" s="42"/>
      <c r="F445" s="42"/>
      <c r="G445" s="39"/>
      <c r="H445" s="43"/>
      <c r="I445" s="43"/>
      <c r="J445" s="46"/>
      <c r="K445" s="44"/>
      <c r="L445" s="39"/>
      <c r="M445" s="40"/>
      <c r="N445" s="100">
        <v>1</v>
      </c>
      <c r="O445" s="57">
        <f t="shared" si="174"/>
        <v>3614984</v>
      </c>
      <c r="P445" s="107"/>
      <c r="Q445" s="39"/>
      <c r="R445" s="41"/>
      <c r="S445" s="41"/>
      <c r="T445" s="41"/>
      <c r="U445" s="41"/>
      <c r="V445" s="44">
        <v>176885.68</v>
      </c>
      <c r="W445" s="58">
        <v>54224.76</v>
      </c>
      <c r="X445" s="42"/>
      <c r="Y445" s="42"/>
      <c r="Z445" s="45">
        <f t="shared" ref="Z445" si="177">C445</f>
        <v>3846094.44</v>
      </c>
      <c r="AA445" s="42"/>
      <c r="AB445" s="45"/>
      <c r="AC445" s="46"/>
      <c r="AD445" s="46">
        <v>2027</v>
      </c>
      <c r="AE445" s="46">
        <v>2027</v>
      </c>
      <c r="AF445" s="4"/>
      <c r="AG445" s="16"/>
    </row>
    <row r="446" spans="1:33" s="5" customFormat="1" ht="24" customHeight="1">
      <c r="A446" s="46">
        <f t="shared" si="172"/>
        <v>57</v>
      </c>
      <c r="B446" s="150" t="s">
        <v>485</v>
      </c>
      <c r="C446" s="48">
        <f t="shared" si="173"/>
        <v>7692188.8799999999</v>
      </c>
      <c r="D446" s="41"/>
      <c r="E446" s="42"/>
      <c r="F446" s="42"/>
      <c r="G446" s="39"/>
      <c r="H446" s="43"/>
      <c r="I446" s="43"/>
      <c r="J446" s="46"/>
      <c r="K446" s="44"/>
      <c r="L446" s="39"/>
      <c r="M446" s="40"/>
      <c r="N446" s="100">
        <v>2</v>
      </c>
      <c r="O446" s="57">
        <f>3614984*N446</f>
        <v>7229968</v>
      </c>
      <c r="P446" s="107"/>
      <c r="Q446" s="39"/>
      <c r="R446" s="41"/>
      <c r="S446" s="41"/>
      <c r="T446" s="41"/>
      <c r="U446" s="41"/>
      <c r="V446" s="44">
        <v>353771.36</v>
      </c>
      <c r="W446" s="58">
        <v>108449.52</v>
      </c>
      <c r="X446" s="42"/>
      <c r="Y446" s="42"/>
      <c r="Z446" s="45">
        <f>C446</f>
        <v>7692188.8799999999</v>
      </c>
      <c r="AA446" s="42"/>
      <c r="AB446" s="45"/>
      <c r="AC446" s="46"/>
      <c r="AD446" s="46">
        <v>2027</v>
      </c>
      <c r="AE446" s="46">
        <v>2027</v>
      </c>
      <c r="AF446" s="4"/>
      <c r="AG446" s="16"/>
    </row>
    <row r="447" spans="1:33" s="5" customFormat="1" ht="26.25" customHeight="1">
      <c r="A447" s="46">
        <f t="shared" si="172"/>
        <v>58</v>
      </c>
      <c r="B447" s="150" t="s">
        <v>486</v>
      </c>
      <c r="C447" s="48">
        <f t="shared" si="173"/>
        <v>3846094.44</v>
      </c>
      <c r="D447" s="41"/>
      <c r="E447" s="42"/>
      <c r="F447" s="42"/>
      <c r="G447" s="39"/>
      <c r="H447" s="43"/>
      <c r="I447" s="43"/>
      <c r="J447" s="46"/>
      <c r="K447" s="44"/>
      <c r="L447" s="39"/>
      <c r="M447" s="40"/>
      <c r="N447" s="100">
        <v>1</v>
      </c>
      <c r="O447" s="57">
        <f t="shared" si="174"/>
        <v>3614984</v>
      </c>
      <c r="P447" s="107"/>
      <c r="Q447" s="39"/>
      <c r="R447" s="41"/>
      <c r="S447" s="41"/>
      <c r="T447" s="41"/>
      <c r="U447" s="41"/>
      <c r="V447" s="44">
        <v>176885.68</v>
      </c>
      <c r="W447" s="58">
        <v>54224.76</v>
      </c>
      <c r="X447" s="42"/>
      <c r="Y447" s="42"/>
      <c r="Z447" s="45">
        <f t="shared" ref="Z447" si="178">C447</f>
        <v>3846094.44</v>
      </c>
      <c r="AA447" s="42"/>
      <c r="AB447" s="45"/>
      <c r="AC447" s="46"/>
      <c r="AD447" s="46">
        <v>2027</v>
      </c>
      <c r="AE447" s="46">
        <v>2027</v>
      </c>
      <c r="AF447" s="4"/>
      <c r="AG447" s="16"/>
    </row>
    <row r="448" spans="1:33" s="5" customFormat="1" ht="24" customHeight="1">
      <c r="A448" s="46">
        <f t="shared" si="172"/>
        <v>59</v>
      </c>
      <c r="B448" s="150" t="s">
        <v>487</v>
      </c>
      <c r="C448" s="48">
        <f t="shared" si="173"/>
        <v>7692188.8799999999</v>
      </c>
      <c r="D448" s="41"/>
      <c r="E448" s="42"/>
      <c r="F448" s="42"/>
      <c r="G448" s="39"/>
      <c r="H448" s="43"/>
      <c r="I448" s="43"/>
      <c r="J448" s="46"/>
      <c r="K448" s="44"/>
      <c r="L448" s="39"/>
      <c r="M448" s="40"/>
      <c r="N448" s="100">
        <v>2</v>
      </c>
      <c r="O448" s="57">
        <f>3614984*N448</f>
        <v>7229968</v>
      </c>
      <c r="P448" s="107"/>
      <c r="Q448" s="39"/>
      <c r="R448" s="41"/>
      <c r="S448" s="41"/>
      <c r="T448" s="41"/>
      <c r="U448" s="41"/>
      <c r="V448" s="44">
        <v>353771.36</v>
      </c>
      <c r="W448" s="58">
        <v>108449.52</v>
      </c>
      <c r="X448" s="42"/>
      <c r="Y448" s="42"/>
      <c r="Z448" s="45">
        <f>C448</f>
        <v>7692188.8799999999</v>
      </c>
      <c r="AA448" s="42"/>
      <c r="AB448" s="45"/>
      <c r="AC448" s="46"/>
      <c r="AD448" s="46">
        <v>2027</v>
      </c>
      <c r="AE448" s="46">
        <v>2027</v>
      </c>
      <c r="AF448" s="4"/>
      <c r="AG448" s="16"/>
    </row>
    <row r="449" spans="1:33" s="5" customFormat="1" ht="26.25" customHeight="1">
      <c r="A449" s="46">
        <f t="shared" si="172"/>
        <v>60</v>
      </c>
      <c r="B449" s="150" t="s">
        <v>488</v>
      </c>
      <c r="C449" s="48">
        <f t="shared" si="173"/>
        <v>3846094.44</v>
      </c>
      <c r="D449" s="41"/>
      <c r="E449" s="42"/>
      <c r="F449" s="42"/>
      <c r="G449" s="39"/>
      <c r="H449" s="43"/>
      <c r="I449" s="43"/>
      <c r="J449" s="46"/>
      <c r="K449" s="44"/>
      <c r="L449" s="39"/>
      <c r="M449" s="40"/>
      <c r="N449" s="100">
        <v>1</v>
      </c>
      <c r="O449" s="57">
        <f t="shared" si="174"/>
        <v>3614984</v>
      </c>
      <c r="P449" s="107"/>
      <c r="Q449" s="39"/>
      <c r="R449" s="41"/>
      <c r="S449" s="41"/>
      <c r="T449" s="41"/>
      <c r="U449" s="41"/>
      <c r="V449" s="44">
        <v>176885.68</v>
      </c>
      <c r="W449" s="58">
        <v>54224.76</v>
      </c>
      <c r="X449" s="42"/>
      <c r="Y449" s="42"/>
      <c r="Z449" s="45">
        <f t="shared" ref="Z449:Z450" si="179">C449</f>
        <v>3846094.44</v>
      </c>
      <c r="AA449" s="42"/>
      <c r="AB449" s="45"/>
      <c r="AC449" s="46"/>
      <c r="AD449" s="46">
        <v>2027</v>
      </c>
      <c r="AE449" s="46">
        <v>2027</v>
      </c>
      <c r="AF449" s="4"/>
      <c r="AG449" s="16"/>
    </row>
    <row r="450" spans="1:33" s="5" customFormat="1" ht="26.25" customHeight="1">
      <c r="A450" s="46">
        <f t="shared" si="172"/>
        <v>61</v>
      </c>
      <c r="B450" s="150" t="s">
        <v>489</v>
      </c>
      <c r="C450" s="48">
        <f t="shared" si="173"/>
        <v>3846094.44</v>
      </c>
      <c r="D450" s="41"/>
      <c r="E450" s="42"/>
      <c r="F450" s="42"/>
      <c r="G450" s="39"/>
      <c r="H450" s="43"/>
      <c r="I450" s="43"/>
      <c r="J450" s="46"/>
      <c r="K450" s="44"/>
      <c r="L450" s="39"/>
      <c r="M450" s="40"/>
      <c r="N450" s="100">
        <v>1</v>
      </c>
      <c r="O450" s="57">
        <f t="shared" si="174"/>
        <v>3614984</v>
      </c>
      <c r="P450" s="107"/>
      <c r="Q450" s="39"/>
      <c r="R450" s="41"/>
      <c r="S450" s="41"/>
      <c r="T450" s="41"/>
      <c r="U450" s="41"/>
      <c r="V450" s="44">
        <v>176885.68</v>
      </c>
      <c r="W450" s="58">
        <v>54224.76</v>
      </c>
      <c r="X450" s="42"/>
      <c r="Y450" s="42"/>
      <c r="Z450" s="45">
        <f t="shared" si="179"/>
        <v>3846094.44</v>
      </c>
      <c r="AA450" s="42"/>
      <c r="AB450" s="45"/>
      <c r="AC450" s="46"/>
      <c r="AD450" s="46">
        <v>2027</v>
      </c>
      <c r="AE450" s="46">
        <v>2027</v>
      </c>
      <c r="AF450" s="4"/>
      <c r="AG450" s="16"/>
    </row>
    <row r="451" spans="1:33" s="5" customFormat="1" ht="24" customHeight="1">
      <c r="A451" s="46">
        <f t="shared" si="172"/>
        <v>62</v>
      </c>
      <c r="B451" s="150" t="s">
        <v>490</v>
      </c>
      <c r="C451" s="48">
        <f t="shared" si="173"/>
        <v>7692188.8799999999</v>
      </c>
      <c r="D451" s="41"/>
      <c r="E451" s="42"/>
      <c r="F451" s="42"/>
      <c r="G451" s="39"/>
      <c r="H451" s="43"/>
      <c r="I451" s="43"/>
      <c r="J451" s="46"/>
      <c r="K451" s="44"/>
      <c r="L451" s="39"/>
      <c r="M451" s="40"/>
      <c r="N451" s="100">
        <v>2</v>
      </c>
      <c r="O451" s="57">
        <f>3614984*N451</f>
        <v>7229968</v>
      </c>
      <c r="P451" s="107"/>
      <c r="Q451" s="39"/>
      <c r="R451" s="41"/>
      <c r="S451" s="41"/>
      <c r="T451" s="41"/>
      <c r="U451" s="41"/>
      <c r="V451" s="44">
        <v>353771.36</v>
      </c>
      <c r="W451" s="58">
        <v>108449.52</v>
      </c>
      <c r="X451" s="42"/>
      <c r="Y451" s="42"/>
      <c r="Z451" s="45">
        <f>C451</f>
        <v>7692188.8799999999</v>
      </c>
      <c r="AA451" s="42"/>
      <c r="AB451" s="45"/>
      <c r="AC451" s="46"/>
      <c r="AD451" s="46">
        <v>2027</v>
      </c>
      <c r="AE451" s="46">
        <v>2027</v>
      </c>
      <c r="AF451" s="4"/>
      <c r="AG451" s="16"/>
    </row>
    <row r="452" spans="1:33" s="5" customFormat="1" ht="26.25" customHeight="1">
      <c r="A452" s="46">
        <f t="shared" si="172"/>
        <v>63</v>
      </c>
      <c r="B452" s="150" t="s">
        <v>491</v>
      </c>
      <c r="C452" s="48">
        <f t="shared" si="173"/>
        <v>3846094.44</v>
      </c>
      <c r="D452" s="41"/>
      <c r="E452" s="42"/>
      <c r="F452" s="42"/>
      <c r="G452" s="39"/>
      <c r="H452" s="43"/>
      <c r="I452" s="43"/>
      <c r="J452" s="46"/>
      <c r="K452" s="44"/>
      <c r="L452" s="39"/>
      <c r="M452" s="40"/>
      <c r="N452" s="100">
        <v>1</v>
      </c>
      <c r="O452" s="57">
        <f t="shared" ref="O452:O454" si="180">3614984*N452</f>
        <v>3614984</v>
      </c>
      <c r="P452" s="107"/>
      <c r="Q452" s="39"/>
      <c r="R452" s="41"/>
      <c r="S452" s="41"/>
      <c r="T452" s="41"/>
      <c r="U452" s="41"/>
      <c r="V452" s="44">
        <v>176885.68</v>
      </c>
      <c r="W452" s="58">
        <v>54224.76</v>
      </c>
      <c r="X452" s="42"/>
      <c r="Y452" s="42"/>
      <c r="Z452" s="45">
        <f t="shared" ref="Z452:Z454" si="181">C452</f>
        <v>3846094.44</v>
      </c>
      <c r="AA452" s="42"/>
      <c r="AB452" s="45"/>
      <c r="AC452" s="46"/>
      <c r="AD452" s="46">
        <v>2027</v>
      </c>
      <c r="AE452" s="46">
        <v>2027</v>
      </c>
      <c r="AF452" s="4"/>
      <c r="AG452" s="16"/>
    </row>
    <row r="453" spans="1:33" s="5" customFormat="1" ht="26.25" customHeight="1">
      <c r="A453" s="46">
        <f t="shared" si="172"/>
        <v>64</v>
      </c>
      <c r="B453" s="150" t="s">
        <v>492</v>
      </c>
      <c r="C453" s="48">
        <f t="shared" si="173"/>
        <v>3846094.44</v>
      </c>
      <c r="D453" s="41"/>
      <c r="E453" s="42"/>
      <c r="F453" s="42"/>
      <c r="G453" s="39"/>
      <c r="H453" s="43"/>
      <c r="I453" s="43"/>
      <c r="J453" s="46"/>
      <c r="K453" s="44"/>
      <c r="L453" s="39"/>
      <c r="M453" s="40"/>
      <c r="N453" s="100">
        <v>1</v>
      </c>
      <c r="O453" s="57">
        <f t="shared" si="180"/>
        <v>3614984</v>
      </c>
      <c r="P453" s="107"/>
      <c r="Q453" s="39"/>
      <c r="R453" s="41"/>
      <c r="S453" s="41"/>
      <c r="T453" s="41"/>
      <c r="U453" s="41"/>
      <c r="V453" s="44">
        <v>176885.68</v>
      </c>
      <c r="W453" s="58">
        <v>54224.76</v>
      </c>
      <c r="X453" s="42"/>
      <c r="Y453" s="42"/>
      <c r="Z453" s="45">
        <f t="shared" si="181"/>
        <v>3846094.44</v>
      </c>
      <c r="AA453" s="42"/>
      <c r="AB453" s="45"/>
      <c r="AC453" s="46"/>
      <c r="AD453" s="46">
        <v>2027</v>
      </c>
      <c r="AE453" s="46">
        <v>2027</v>
      </c>
      <c r="AF453" s="4"/>
      <c r="AG453" s="16"/>
    </row>
    <row r="454" spans="1:33" s="5" customFormat="1" ht="26.25" customHeight="1">
      <c r="A454" s="46">
        <f t="shared" si="172"/>
        <v>65</v>
      </c>
      <c r="B454" s="150" t="s">
        <v>493</v>
      </c>
      <c r="C454" s="48">
        <f t="shared" si="173"/>
        <v>3846094.44</v>
      </c>
      <c r="D454" s="41"/>
      <c r="E454" s="42"/>
      <c r="F454" s="42"/>
      <c r="G454" s="39"/>
      <c r="H454" s="43"/>
      <c r="I454" s="43"/>
      <c r="J454" s="46"/>
      <c r="K454" s="44"/>
      <c r="L454" s="39"/>
      <c r="M454" s="40"/>
      <c r="N454" s="100">
        <v>1</v>
      </c>
      <c r="O454" s="57">
        <f t="shared" si="180"/>
        <v>3614984</v>
      </c>
      <c r="P454" s="107"/>
      <c r="Q454" s="39"/>
      <c r="R454" s="41"/>
      <c r="S454" s="41"/>
      <c r="T454" s="41"/>
      <c r="U454" s="41"/>
      <c r="V454" s="44">
        <v>176885.68</v>
      </c>
      <c r="W454" s="58">
        <v>54224.76</v>
      </c>
      <c r="X454" s="42"/>
      <c r="Y454" s="42"/>
      <c r="Z454" s="45">
        <f t="shared" si="181"/>
        <v>3846094.44</v>
      </c>
      <c r="AA454" s="42"/>
      <c r="AB454" s="45"/>
      <c r="AC454" s="46"/>
      <c r="AD454" s="46">
        <v>2027</v>
      </c>
      <c r="AE454" s="46">
        <v>2027</v>
      </c>
      <c r="AF454" s="4"/>
      <c r="AG454" s="16"/>
    </row>
    <row r="455" spans="1:33" s="5" customFormat="1" ht="24" customHeight="1">
      <c r="A455" s="46">
        <f t="shared" si="172"/>
        <v>66</v>
      </c>
      <c r="B455" s="150" t="s">
        <v>494</v>
      </c>
      <c r="C455" s="48">
        <f t="shared" si="173"/>
        <v>7692188.8799999999</v>
      </c>
      <c r="D455" s="41"/>
      <c r="E455" s="42"/>
      <c r="F455" s="42"/>
      <c r="G455" s="39"/>
      <c r="H455" s="43"/>
      <c r="I455" s="43"/>
      <c r="J455" s="46"/>
      <c r="K455" s="44"/>
      <c r="L455" s="39"/>
      <c r="M455" s="40"/>
      <c r="N455" s="100">
        <v>2</v>
      </c>
      <c r="O455" s="57">
        <f>3614984*N455</f>
        <v>7229968</v>
      </c>
      <c r="P455" s="107"/>
      <c r="Q455" s="39"/>
      <c r="R455" s="41"/>
      <c r="S455" s="41"/>
      <c r="T455" s="41"/>
      <c r="U455" s="41"/>
      <c r="V455" s="44">
        <v>353771.36</v>
      </c>
      <c r="W455" s="58">
        <v>108449.52</v>
      </c>
      <c r="X455" s="42"/>
      <c r="Y455" s="42"/>
      <c r="Z455" s="45">
        <f>C455</f>
        <v>7692188.8799999999</v>
      </c>
      <c r="AA455" s="42"/>
      <c r="AB455" s="45"/>
      <c r="AC455" s="46"/>
      <c r="AD455" s="46">
        <v>2027</v>
      </c>
      <c r="AE455" s="46">
        <v>2027</v>
      </c>
      <c r="AF455" s="4"/>
      <c r="AG455" s="16"/>
    </row>
    <row r="456" spans="1:33" s="5" customFormat="1" ht="24" customHeight="1">
      <c r="A456" s="46">
        <f t="shared" si="172"/>
        <v>67</v>
      </c>
      <c r="B456" s="150" t="s">
        <v>495</v>
      </c>
      <c r="C456" s="48">
        <f t="shared" si="173"/>
        <v>7692188.8799999999</v>
      </c>
      <c r="D456" s="41"/>
      <c r="E456" s="42"/>
      <c r="F456" s="42"/>
      <c r="G456" s="39"/>
      <c r="H456" s="43"/>
      <c r="I456" s="43"/>
      <c r="J456" s="46"/>
      <c r="K456" s="44"/>
      <c r="L456" s="39"/>
      <c r="M456" s="40"/>
      <c r="N456" s="100">
        <v>2</v>
      </c>
      <c r="O456" s="57">
        <f>3614984*N456</f>
        <v>7229968</v>
      </c>
      <c r="P456" s="107"/>
      <c r="Q456" s="39"/>
      <c r="R456" s="41"/>
      <c r="S456" s="41"/>
      <c r="T456" s="41"/>
      <c r="U456" s="41"/>
      <c r="V456" s="44">
        <v>353771.36</v>
      </c>
      <c r="W456" s="58">
        <v>108449.52</v>
      </c>
      <c r="X456" s="42"/>
      <c r="Y456" s="42"/>
      <c r="Z456" s="45">
        <f>C456</f>
        <v>7692188.8799999999</v>
      </c>
      <c r="AA456" s="42"/>
      <c r="AB456" s="45"/>
      <c r="AC456" s="46"/>
      <c r="AD456" s="46">
        <v>2027</v>
      </c>
      <c r="AE456" s="46">
        <v>2027</v>
      </c>
      <c r="AF456" s="4"/>
      <c r="AG456" s="16"/>
    </row>
    <row r="457" spans="1:33" s="5" customFormat="1" ht="24" customHeight="1">
      <c r="A457" s="46">
        <f t="shared" si="172"/>
        <v>68</v>
      </c>
      <c r="B457" s="150" t="s">
        <v>496</v>
      </c>
      <c r="C457" s="48">
        <f t="shared" si="173"/>
        <v>7692188.8799999999</v>
      </c>
      <c r="D457" s="41"/>
      <c r="E457" s="42"/>
      <c r="F457" s="42"/>
      <c r="G457" s="39"/>
      <c r="H457" s="43"/>
      <c r="I457" s="43"/>
      <c r="J457" s="46"/>
      <c r="K457" s="44"/>
      <c r="L457" s="39"/>
      <c r="M457" s="40"/>
      <c r="N457" s="100">
        <v>2</v>
      </c>
      <c r="O457" s="57">
        <f>3614984*N457</f>
        <v>7229968</v>
      </c>
      <c r="P457" s="107"/>
      <c r="Q457" s="39"/>
      <c r="R457" s="41"/>
      <c r="S457" s="41"/>
      <c r="T457" s="41"/>
      <c r="U457" s="41"/>
      <c r="V457" s="44">
        <v>353771.36</v>
      </c>
      <c r="W457" s="58">
        <v>108449.52</v>
      </c>
      <c r="X457" s="42"/>
      <c r="Y457" s="42"/>
      <c r="Z457" s="45">
        <f>C457</f>
        <v>7692188.8799999999</v>
      </c>
      <c r="AA457" s="42"/>
      <c r="AB457" s="45"/>
      <c r="AC457" s="46"/>
      <c r="AD457" s="46">
        <v>2027</v>
      </c>
      <c r="AE457" s="46">
        <v>2027</v>
      </c>
      <c r="AF457" s="4"/>
      <c r="AG457" s="16"/>
    </row>
    <row r="458" spans="1:33" s="5" customFormat="1" ht="26.25" customHeight="1">
      <c r="A458" s="46">
        <f t="shared" si="172"/>
        <v>69</v>
      </c>
      <c r="B458" s="150" t="s">
        <v>497</v>
      </c>
      <c r="C458" s="48">
        <f t="shared" si="173"/>
        <v>3846094.44</v>
      </c>
      <c r="D458" s="41"/>
      <c r="E458" s="42"/>
      <c r="F458" s="42"/>
      <c r="G458" s="39"/>
      <c r="H458" s="43"/>
      <c r="I458" s="43"/>
      <c r="J458" s="46"/>
      <c r="K458" s="44"/>
      <c r="L458" s="39"/>
      <c r="M458" s="40"/>
      <c r="N458" s="100">
        <v>1</v>
      </c>
      <c r="O458" s="57">
        <f t="shared" ref="O458" si="182">3614984*N458</f>
        <v>3614984</v>
      </c>
      <c r="P458" s="107"/>
      <c r="Q458" s="39"/>
      <c r="R458" s="41"/>
      <c r="S458" s="41"/>
      <c r="T458" s="41"/>
      <c r="U458" s="41"/>
      <c r="V458" s="44">
        <v>176885.68</v>
      </c>
      <c r="W458" s="58">
        <v>54224.76</v>
      </c>
      <c r="X458" s="42"/>
      <c r="Y458" s="42"/>
      <c r="Z458" s="45">
        <f t="shared" ref="Z458" si="183">C458</f>
        <v>3846094.44</v>
      </c>
      <c r="AA458" s="42"/>
      <c r="AB458" s="45"/>
      <c r="AC458" s="46"/>
      <c r="AD458" s="46">
        <v>2027</v>
      </c>
      <c r="AE458" s="46">
        <v>2027</v>
      </c>
      <c r="AF458" s="4"/>
      <c r="AG458" s="16"/>
    </row>
    <row r="459" spans="1:33" s="5" customFormat="1" ht="24" customHeight="1">
      <c r="A459" s="46">
        <f t="shared" si="172"/>
        <v>70</v>
      </c>
      <c r="B459" s="150" t="s">
        <v>498</v>
      </c>
      <c r="C459" s="48">
        <f t="shared" si="173"/>
        <v>7692188.8799999999</v>
      </c>
      <c r="D459" s="41"/>
      <c r="E459" s="42"/>
      <c r="F459" s="42"/>
      <c r="G459" s="39"/>
      <c r="H459" s="43"/>
      <c r="I459" s="43"/>
      <c r="J459" s="46"/>
      <c r="K459" s="44"/>
      <c r="L459" s="39"/>
      <c r="M459" s="40"/>
      <c r="N459" s="100">
        <v>2</v>
      </c>
      <c r="O459" s="57">
        <f>3614984*N459</f>
        <v>7229968</v>
      </c>
      <c r="P459" s="107"/>
      <c r="Q459" s="39"/>
      <c r="R459" s="41"/>
      <c r="S459" s="41"/>
      <c r="T459" s="41"/>
      <c r="U459" s="41"/>
      <c r="V459" s="44">
        <v>353771.36</v>
      </c>
      <c r="W459" s="58">
        <v>108449.52</v>
      </c>
      <c r="X459" s="42"/>
      <c r="Y459" s="42"/>
      <c r="Z459" s="45">
        <f>C459</f>
        <v>7692188.8799999999</v>
      </c>
      <c r="AA459" s="42"/>
      <c r="AB459" s="45"/>
      <c r="AC459" s="46"/>
      <c r="AD459" s="46">
        <v>2027</v>
      </c>
      <c r="AE459" s="46">
        <v>2027</v>
      </c>
      <c r="AF459" s="4"/>
      <c r="AG459" s="16"/>
    </row>
    <row r="460" spans="1:33" s="5" customFormat="1" ht="24" customHeight="1">
      <c r="A460" s="46">
        <f t="shared" si="172"/>
        <v>71</v>
      </c>
      <c r="B460" s="150" t="s">
        <v>499</v>
      </c>
      <c r="C460" s="48">
        <f t="shared" si="173"/>
        <v>7692188.8799999999</v>
      </c>
      <c r="D460" s="41"/>
      <c r="E460" s="42"/>
      <c r="F460" s="42"/>
      <c r="G460" s="39"/>
      <c r="H460" s="43"/>
      <c r="I460" s="43"/>
      <c r="J460" s="46"/>
      <c r="K460" s="44"/>
      <c r="L460" s="39"/>
      <c r="M460" s="40"/>
      <c r="N460" s="100">
        <v>2</v>
      </c>
      <c r="O460" s="57">
        <f>3614984*N460</f>
        <v>7229968</v>
      </c>
      <c r="P460" s="107"/>
      <c r="Q460" s="39"/>
      <c r="R460" s="41"/>
      <c r="S460" s="41"/>
      <c r="T460" s="41"/>
      <c r="U460" s="41"/>
      <c r="V460" s="44">
        <v>353771.36</v>
      </c>
      <c r="W460" s="58">
        <v>108449.52</v>
      </c>
      <c r="X460" s="42"/>
      <c r="Y460" s="42"/>
      <c r="Z460" s="45">
        <f>C460</f>
        <v>7692188.8799999999</v>
      </c>
      <c r="AA460" s="42"/>
      <c r="AB460" s="45"/>
      <c r="AC460" s="46"/>
      <c r="AD460" s="46">
        <v>2027</v>
      </c>
      <c r="AE460" s="46">
        <v>2027</v>
      </c>
      <c r="AF460" s="4"/>
      <c r="AG460" s="16"/>
    </row>
    <row r="461" spans="1:33" s="5" customFormat="1" ht="24" customHeight="1">
      <c r="A461" s="46">
        <f t="shared" si="172"/>
        <v>72</v>
      </c>
      <c r="B461" s="79" t="s">
        <v>500</v>
      </c>
      <c r="C461" s="48">
        <f t="shared" ref="C461:C462" si="184">D461+F461+G461+H461+I461+K461+L461+M461+O461+P461+Q461+R461+S461+W461+V461+X461</f>
        <v>14686805.189999999</v>
      </c>
      <c r="D461" s="41"/>
      <c r="E461" s="46"/>
      <c r="F461" s="75"/>
      <c r="G461" s="39"/>
      <c r="H461" s="41"/>
      <c r="I461" s="43"/>
      <c r="J461" s="73"/>
      <c r="K461" s="44"/>
      <c r="L461" s="39"/>
      <c r="M461" s="40"/>
      <c r="N461" s="100"/>
      <c r="O461" s="40"/>
      <c r="P461" s="45">
        <v>13790427.41</v>
      </c>
      <c r="Q461" s="41"/>
      <c r="R461" s="42"/>
      <c r="S461" s="39"/>
      <c r="T461" s="39"/>
      <c r="U461" s="39"/>
      <c r="V461" s="75">
        <v>689521.37</v>
      </c>
      <c r="W461" s="58">
        <f t="shared" si="169"/>
        <v>206856.41</v>
      </c>
      <c r="X461" s="42"/>
      <c r="Y461" s="42"/>
      <c r="Z461" s="45"/>
      <c r="AA461" s="42"/>
      <c r="AB461" s="41">
        <f t="shared" si="170"/>
        <v>14686805.189999999</v>
      </c>
      <c r="AC461" s="46"/>
      <c r="AD461" s="46">
        <v>2027</v>
      </c>
      <c r="AE461" s="46">
        <v>2027</v>
      </c>
      <c r="AF461" s="16"/>
      <c r="AG461" s="16"/>
    </row>
    <row r="462" spans="1:33" s="5" customFormat="1" ht="24" customHeight="1">
      <c r="A462" s="46">
        <f t="shared" si="172"/>
        <v>73</v>
      </c>
      <c r="B462" s="79" t="s">
        <v>501</v>
      </c>
      <c r="C462" s="48">
        <f t="shared" si="184"/>
        <v>16409268.689999999</v>
      </c>
      <c r="D462" s="41"/>
      <c r="E462" s="46"/>
      <c r="F462" s="122"/>
      <c r="G462" s="39"/>
      <c r="H462" s="41"/>
      <c r="I462" s="43"/>
      <c r="J462" s="73"/>
      <c r="K462" s="44"/>
      <c r="L462" s="39"/>
      <c r="M462" s="40"/>
      <c r="N462" s="100"/>
      <c r="O462" s="40"/>
      <c r="P462" s="45">
        <v>15407764.029999999</v>
      </c>
      <c r="Q462" s="41"/>
      <c r="R462" s="42"/>
      <c r="S462" s="39"/>
      <c r="T462" s="39"/>
      <c r="U462" s="39"/>
      <c r="V462" s="136">
        <v>770388.2</v>
      </c>
      <c r="W462" s="58">
        <f t="shared" si="169"/>
        <v>231116.46</v>
      </c>
      <c r="X462" s="42"/>
      <c r="Y462" s="42"/>
      <c r="Z462" s="45"/>
      <c r="AA462" s="42"/>
      <c r="AB462" s="41">
        <f t="shared" si="170"/>
        <v>16409268.689999999</v>
      </c>
      <c r="AC462" s="46"/>
      <c r="AD462" s="46">
        <v>2027</v>
      </c>
      <c r="AE462" s="46">
        <v>2027</v>
      </c>
      <c r="AF462" s="16"/>
      <c r="AG462" s="16"/>
    </row>
    <row r="463" spans="1:33" s="5" customFormat="1" ht="24" customHeight="1">
      <c r="A463" s="46">
        <f t="shared" si="172"/>
        <v>74</v>
      </c>
      <c r="B463" s="150" t="s">
        <v>502</v>
      </c>
      <c r="C463" s="48">
        <f t="shared" ref="C463:C466" si="185">D463+F463+G463+H463+I463+K463+L463+M463+O463+P463+Q463+R463+S463+V463+W463+X463</f>
        <v>10258826.1</v>
      </c>
      <c r="D463" s="41"/>
      <c r="E463" s="42"/>
      <c r="F463" s="42"/>
      <c r="G463" s="39"/>
      <c r="H463" s="43"/>
      <c r="I463" s="43"/>
      <c r="J463" s="46"/>
      <c r="K463" s="44"/>
      <c r="L463" s="39"/>
      <c r="M463" s="40"/>
      <c r="N463" s="100">
        <v>2</v>
      </c>
      <c r="O463" s="57">
        <f>4819978*N463</f>
        <v>9639956</v>
      </c>
      <c r="P463" s="107"/>
      <c r="Q463" s="39"/>
      <c r="R463" s="41"/>
      <c r="S463" s="41"/>
      <c r="T463" s="41"/>
      <c r="U463" s="41"/>
      <c r="V463" s="44">
        <v>474270.76</v>
      </c>
      <c r="W463" s="58">
        <v>144599.34</v>
      </c>
      <c r="X463" s="42"/>
      <c r="Y463" s="42"/>
      <c r="Z463" s="45">
        <f t="shared" ref="Z463:Z466" si="186">C463</f>
        <v>10258826.1</v>
      </c>
      <c r="AA463" s="42"/>
      <c r="AB463" s="45"/>
      <c r="AC463" s="46"/>
      <c r="AD463" s="46">
        <v>2027</v>
      </c>
      <c r="AE463" s="46">
        <v>2027</v>
      </c>
      <c r="AF463" s="4"/>
      <c r="AG463" s="16"/>
    </row>
    <row r="464" spans="1:33" s="5" customFormat="1" ht="24" customHeight="1">
      <c r="A464" s="46">
        <f t="shared" si="172"/>
        <v>75</v>
      </c>
      <c r="B464" s="150" t="s">
        <v>503</v>
      </c>
      <c r="C464" s="48">
        <f t="shared" si="185"/>
        <v>10258826.1</v>
      </c>
      <c r="D464" s="41"/>
      <c r="E464" s="42"/>
      <c r="F464" s="42"/>
      <c r="G464" s="39"/>
      <c r="H464" s="43"/>
      <c r="I464" s="43"/>
      <c r="J464" s="46"/>
      <c r="K464" s="44"/>
      <c r="L464" s="39"/>
      <c r="M464" s="40"/>
      <c r="N464" s="100">
        <v>2</v>
      </c>
      <c r="O464" s="57">
        <f>4819978*N464</f>
        <v>9639956</v>
      </c>
      <c r="P464" s="107"/>
      <c r="Q464" s="39"/>
      <c r="R464" s="41"/>
      <c r="S464" s="41"/>
      <c r="T464" s="41"/>
      <c r="U464" s="41"/>
      <c r="V464" s="44">
        <v>474270.76</v>
      </c>
      <c r="W464" s="58">
        <v>144599.34</v>
      </c>
      <c r="X464" s="42"/>
      <c r="Y464" s="42"/>
      <c r="Z464" s="45">
        <f t="shared" si="186"/>
        <v>10258826.1</v>
      </c>
      <c r="AA464" s="42"/>
      <c r="AB464" s="45"/>
      <c r="AC464" s="46"/>
      <c r="AD464" s="46">
        <v>2027</v>
      </c>
      <c r="AE464" s="46">
        <v>2027</v>
      </c>
      <c r="AF464" s="4"/>
      <c r="AG464" s="16"/>
    </row>
    <row r="465" spans="1:33" s="5" customFormat="1" ht="24" customHeight="1">
      <c r="A465" s="46">
        <f t="shared" si="172"/>
        <v>76</v>
      </c>
      <c r="B465" s="150" t="s">
        <v>504</v>
      </c>
      <c r="C465" s="48">
        <f t="shared" si="185"/>
        <v>7692188.8799999999</v>
      </c>
      <c r="D465" s="41"/>
      <c r="E465" s="42"/>
      <c r="F465" s="42"/>
      <c r="G465" s="39"/>
      <c r="H465" s="43"/>
      <c r="I465" s="43"/>
      <c r="J465" s="46"/>
      <c r="K465" s="44"/>
      <c r="L465" s="39"/>
      <c r="M465" s="40"/>
      <c r="N465" s="100">
        <v>2</v>
      </c>
      <c r="O465" s="57">
        <f>3614984*N465</f>
        <v>7229968</v>
      </c>
      <c r="P465" s="107"/>
      <c r="Q465" s="39"/>
      <c r="R465" s="41"/>
      <c r="S465" s="41"/>
      <c r="T465" s="41"/>
      <c r="U465" s="41"/>
      <c r="V465" s="44">
        <v>353771.36</v>
      </c>
      <c r="W465" s="58">
        <v>108449.52</v>
      </c>
      <c r="X465" s="42"/>
      <c r="Y465" s="42"/>
      <c r="Z465" s="45">
        <f t="shared" si="186"/>
        <v>7692188.8799999999</v>
      </c>
      <c r="AA465" s="42"/>
      <c r="AB465" s="45"/>
      <c r="AC465" s="46"/>
      <c r="AD465" s="46">
        <v>2027</v>
      </c>
      <c r="AE465" s="46">
        <v>2027</v>
      </c>
      <c r="AF465" s="4"/>
      <c r="AG465" s="16"/>
    </row>
    <row r="466" spans="1:33" s="5" customFormat="1" ht="24" customHeight="1">
      <c r="A466" s="46">
        <f t="shared" si="172"/>
        <v>77</v>
      </c>
      <c r="B466" s="150" t="s">
        <v>505</v>
      </c>
      <c r="C466" s="48">
        <f t="shared" si="185"/>
        <v>10258826.1</v>
      </c>
      <c r="D466" s="41"/>
      <c r="E466" s="42"/>
      <c r="F466" s="42"/>
      <c r="G466" s="39"/>
      <c r="H466" s="43"/>
      <c r="I466" s="43"/>
      <c r="J466" s="46"/>
      <c r="K466" s="44"/>
      <c r="L466" s="39"/>
      <c r="M466" s="40"/>
      <c r="N466" s="100">
        <v>2</v>
      </c>
      <c r="O466" s="57">
        <f>4819978*N466</f>
        <v>9639956</v>
      </c>
      <c r="P466" s="107"/>
      <c r="Q466" s="39"/>
      <c r="R466" s="41"/>
      <c r="S466" s="41"/>
      <c r="T466" s="41"/>
      <c r="U466" s="41"/>
      <c r="V466" s="44">
        <v>474270.76</v>
      </c>
      <c r="W466" s="58">
        <v>144599.34</v>
      </c>
      <c r="X466" s="42"/>
      <c r="Y466" s="42"/>
      <c r="Z466" s="45">
        <f t="shared" si="186"/>
        <v>10258826.1</v>
      </c>
      <c r="AA466" s="42"/>
      <c r="AB466" s="45"/>
      <c r="AC466" s="46"/>
      <c r="AD466" s="46">
        <v>2027</v>
      </c>
      <c r="AE466" s="46">
        <v>2027</v>
      </c>
      <c r="AF466" s="4"/>
      <c r="AG466" s="16"/>
    </row>
    <row r="467" spans="1:33" s="5" customFormat="1" ht="24" customHeight="1">
      <c r="A467" s="46">
        <f t="shared" si="172"/>
        <v>78</v>
      </c>
      <c r="B467" s="79" t="s">
        <v>61</v>
      </c>
      <c r="C467" s="48">
        <f t="shared" ref="C467" si="187">D467+F467+G467+H467+I467+K467+L467+M467+O467+P467+Q467+R467+S467+W467+V467+X467</f>
        <v>6223077.2300000004</v>
      </c>
      <c r="D467" s="41"/>
      <c r="E467" s="169"/>
      <c r="F467" s="169"/>
      <c r="G467" s="171"/>
      <c r="H467" s="169"/>
      <c r="I467" s="169"/>
      <c r="J467" s="73">
        <v>1</v>
      </c>
      <c r="K467" s="95">
        <v>2771340</v>
      </c>
      <c r="L467" s="171"/>
      <c r="M467" s="49">
        <v>3071925</v>
      </c>
      <c r="N467" s="163"/>
      <c r="O467" s="171"/>
      <c r="P467" s="169"/>
      <c r="Q467" s="169"/>
      <c r="R467" s="169"/>
      <c r="S467" s="169"/>
      <c r="T467" s="169"/>
      <c r="U467" s="169"/>
      <c r="V467" s="50">
        <v>292163.25</v>
      </c>
      <c r="W467" s="58">
        <f t="shared" ref="W467:W476" si="188">ROUND((D467+F467+G467+H467+I467+K467+L467+M467+O467+P467+Q467+R467+S467)*1.5%,2)</f>
        <v>87648.98</v>
      </c>
      <c r="X467" s="42"/>
      <c r="Y467" s="42"/>
      <c r="Z467" s="42"/>
      <c r="AA467" s="42"/>
      <c r="AB467" s="41">
        <f t="shared" ref="AB467:AB476" si="189">C467</f>
        <v>6223077.2300000004</v>
      </c>
      <c r="AC467" s="46"/>
      <c r="AD467" s="46">
        <v>2027</v>
      </c>
      <c r="AE467" s="46">
        <v>2027</v>
      </c>
      <c r="AF467" s="16"/>
      <c r="AG467" s="16"/>
    </row>
    <row r="468" spans="1:33" s="5" customFormat="1" ht="24" customHeight="1">
      <c r="A468" s="46">
        <f t="shared" si="172"/>
        <v>79</v>
      </c>
      <c r="B468" s="150" t="s">
        <v>506</v>
      </c>
      <c r="C468" s="48">
        <f t="shared" ref="C468:C470" si="190">D468+F468+G468+H468+I468+K468+L468+M468+O468+P468+Q468+R468+S468+V468+W468+X468</f>
        <v>7692188.8799999999</v>
      </c>
      <c r="D468" s="41"/>
      <c r="E468" s="42"/>
      <c r="F468" s="42"/>
      <c r="G468" s="39"/>
      <c r="H468" s="43"/>
      <c r="I468" s="43"/>
      <c r="J468" s="46"/>
      <c r="K468" s="44"/>
      <c r="L468" s="39"/>
      <c r="M468" s="40"/>
      <c r="N468" s="100">
        <v>2</v>
      </c>
      <c r="O468" s="57">
        <f>3614984*N468</f>
        <v>7229968</v>
      </c>
      <c r="P468" s="107"/>
      <c r="Q468" s="39"/>
      <c r="R468" s="41"/>
      <c r="S468" s="41"/>
      <c r="T468" s="41"/>
      <c r="U468" s="41"/>
      <c r="V468" s="44">
        <v>353771.36</v>
      </c>
      <c r="W468" s="58">
        <v>108449.52</v>
      </c>
      <c r="X468" s="42"/>
      <c r="Y468" s="42"/>
      <c r="Z468" s="45">
        <f t="shared" ref="Z468:Z470" si="191">C468</f>
        <v>7692188.8799999999</v>
      </c>
      <c r="AA468" s="42"/>
      <c r="AB468" s="45"/>
      <c r="AC468" s="46"/>
      <c r="AD468" s="46">
        <v>2027</v>
      </c>
      <c r="AE468" s="46">
        <v>2027</v>
      </c>
      <c r="AF468" s="4"/>
      <c r="AG468" s="16"/>
    </row>
    <row r="469" spans="1:33" s="5" customFormat="1" ht="26.25" customHeight="1">
      <c r="A469" s="46">
        <f t="shared" si="172"/>
        <v>80</v>
      </c>
      <c r="B469" s="150" t="s">
        <v>507</v>
      </c>
      <c r="C469" s="48">
        <f t="shared" si="190"/>
        <v>3846094.44</v>
      </c>
      <c r="D469" s="41"/>
      <c r="E469" s="42"/>
      <c r="F469" s="42"/>
      <c r="G469" s="39"/>
      <c r="H469" s="43"/>
      <c r="I469" s="43"/>
      <c r="J469" s="46"/>
      <c r="K469" s="44"/>
      <c r="L469" s="39"/>
      <c r="M469" s="40"/>
      <c r="N469" s="100">
        <v>1</v>
      </c>
      <c r="O469" s="57">
        <f t="shared" ref="O469" si="192">3614984*N469</f>
        <v>3614984</v>
      </c>
      <c r="P469" s="107"/>
      <c r="Q469" s="39"/>
      <c r="R469" s="41"/>
      <c r="S469" s="41"/>
      <c r="T469" s="41"/>
      <c r="U469" s="41"/>
      <c r="V469" s="44">
        <v>176885.68</v>
      </c>
      <c r="W469" s="58">
        <v>54224.76</v>
      </c>
      <c r="X469" s="42"/>
      <c r="Y469" s="42"/>
      <c r="Z469" s="45">
        <f t="shared" si="191"/>
        <v>3846094.44</v>
      </c>
      <c r="AA469" s="42"/>
      <c r="AB469" s="45"/>
      <c r="AC469" s="46"/>
      <c r="AD469" s="46">
        <v>2027</v>
      </c>
      <c r="AE469" s="46">
        <v>2027</v>
      </c>
      <c r="AF469" s="4"/>
      <c r="AG469" s="16"/>
    </row>
    <row r="470" spans="1:33" s="5" customFormat="1" ht="24" customHeight="1">
      <c r="A470" s="46">
        <f t="shared" si="172"/>
        <v>81</v>
      </c>
      <c r="B470" s="150" t="s">
        <v>508</v>
      </c>
      <c r="C470" s="48">
        <f t="shared" si="190"/>
        <v>7692188.8799999999</v>
      </c>
      <c r="D470" s="41"/>
      <c r="E470" s="42"/>
      <c r="F470" s="42"/>
      <c r="G470" s="39"/>
      <c r="H470" s="43"/>
      <c r="I470" s="43"/>
      <c r="J470" s="46"/>
      <c r="K470" s="44"/>
      <c r="L470" s="39"/>
      <c r="M470" s="40"/>
      <c r="N470" s="100">
        <v>2</v>
      </c>
      <c r="O470" s="57">
        <f>3614984*N470</f>
        <v>7229968</v>
      </c>
      <c r="P470" s="107"/>
      <c r="Q470" s="39"/>
      <c r="R470" s="41"/>
      <c r="S470" s="41"/>
      <c r="T470" s="41"/>
      <c r="U470" s="41"/>
      <c r="V470" s="44">
        <v>353771.36</v>
      </c>
      <c r="W470" s="58">
        <v>108449.52</v>
      </c>
      <c r="X470" s="42"/>
      <c r="Y470" s="42"/>
      <c r="Z470" s="45">
        <f t="shared" si="191"/>
        <v>7692188.8799999999</v>
      </c>
      <c r="AA470" s="42"/>
      <c r="AB470" s="45"/>
      <c r="AC470" s="46"/>
      <c r="AD470" s="46">
        <v>2027</v>
      </c>
      <c r="AE470" s="46">
        <v>2027</v>
      </c>
      <c r="AF470" s="4"/>
      <c r="AG470" s="16"/>
    </row>
    <row r="471" spans="1:33" s="5" customFormat="1" ht="24" customHeight="1">
      <c r="A471" s="46">
        <f t="shared" si="172"/>
        <v>82</v>
      </c>
      <c r="B471" s="79" t="s">
        <v>509</v>
      </c>
      <c r="C471" s="48">
        <f t="shared" ref="C471:C476" si="193">D471+F471+G471+H471+I471+K471+L471+M471+O471+P471+Q471+R471+S471+W471+V471+X471</f>
        <v>12237429.07</v>
      </c>
      <c r="D471" s="41"/>
      <c r="E471" s="42"/>
      <c r="F471" s="42"/>
      <c r="G471" s="39"/>
      <c r="H471" s="43"/>
      <c r="I471" s="43"/>
      <c r="J471" s="129"/>
      <c r="K471" s="41"/>
      <c r="L471" s="39"/>
      <c r="M471" s="39"/>
      <c r="N471" s="100"/>
      <c r="O471" s="40"/>
      <c r="P471" s="70">
        <v>11490543.720000001</v>
      </c>
      <c r="Q471" s="41"/>
      <c r="R471" s="41"/>
      <c r="S471" s="39"/>
      <c r="T471" s="39"/>
      <c r="U471" s="39"/>
      <c r="V471" s="44">
        <v>574527.18999999994</v>
      </c>
      <c r="W471" s="58">
        <f t="shared" si="188"/>
        <v>172358.16</v>
      </c>
      <c r="X471" s="42"/>
      <c r="Y471" s="42"/>
      <c r="Z471" s="45"/>
      <c r="AA471" s="42"/>
      <c r="AB471" s="41">
        <f t="shared" si="189"/>
        <v>12237429.07</v>
      </c>
      <c r="AC471" s="46"/>
      <c r="AD471" s="46">
        <v>2027</v>
      </c>
      <c r="AE471" s="46">
        <v>2027</v>
      </c>
      <c r="AF471" s="16"/>
      <c r="AG471" s="16"/>
    </row>
    <row r="472" spans="1:33" s="5" customFormat="1" ht="24" customHeight="1">
      <c r="A472" s="46">
        <f t="shared" si="172"/>
        <v>83</v>
      </c>
      <c r="B472" s="150" t="s">
        <v>43</v>
      </c>
      <c r="C472" s="48">
        <f t="shared" ref="C472:C475" si="194">D472+F472+G472+H472+I472+K472+L472+M472+O472+P472+Q472+R472+S472+V472+W472+X472</f>
        <v>11538283.32</v>
      </c>
      <c r="D472" s="41"/>
      <c r="E472" s="42"/>
      <c r="F472" s="42"/>
      <c r="G472" s="39"/>
      <c r="H472" s="43"/>
      <c r="I472" s="43"/>
      <c r="J472" s="46"/>
      <c r="K472" s="44"/>
      <c r="L472" s="39"/>
      <c r="M472" s="40"/>
      <c r="N472" s="100">
        <v>3</v>
      </c>
      <c r="O472" s="57">
        <f t="shared" ref="O472:O477" si="195">3614984*N472</f>
        <v>10844952</v>
      </c>
      <c r="P472" s="107"/>
      <c r="Q472" s="39"/>
      <c r="R472" s="41"/>
      <c r="S472" s="41"/>
      <c r="T472" s="41"/>
      <c r="U472" s="41"/>
      <c r="V472" s="44">
        <v>530657.04</v>
      </c>
      <c r="W472" s="58">
        <v>162674.28</v>
      </c>
      <c r="X472" s="42"/>
      <c r="Y472" s="42"/>
      <c r="Z472" s="45">
        <f t="shared" ref="Z472:Z475" si="196">C472</f>
        <v>11538283.32</v>
      </c>
      <c r="AA472" s="42"/>
      <c r="AB472" s="45"/>
      <c r="AC472" s="46"/>
      <c r="AD472" s="46">
        <v>2027</v>
      </c>
      <c r="AE472" s="46">
        <v>2027</v>
      </c>
      <c r="AF472" s="4"/>
      <c r="AG472" s="16"/>
    </row>
    <row r="473" spans="1:33" s="5" customFormat="1" ht="26.25" customHeight="1">
      <c r="A473" s="46">
        <f t="shared" si="172"/>
        <v>84</v>
      </c>
      <c r="B473" s="150" t="s">
        <v>316</v>
      </c>
      <c r="C473" s="48">
        <f t="shared" si="194"/>
        <v>3846094.44</v>
      </c>
      <c r="D473" s="41"/>
      <c r="E473" s="42"/>
      <c r="F473" s="42"/>
      <c r="G473" s="39"/>
      <c r="H473" s="43"/>
      <c r="I473" s="43"/>
      <c r="J473" s="46"/>
      <c r="K473" s="44"/>
      <c r="L473" s="39"/>
      <c r="M473" s="40"/>
      <c r="N473" s="100">
        <v>1</v>
      </c>
      <c r="O473" s="57">
        <f t="shared" si="195"/>
        <v>3614984</v>
      </c>
      <c r="P473" s="107"/>
      <c r="Q473" s="39"/>
      <c r="R473" s="41"/>
      <c r="S473" s="41"/>
      <c r="T473" s="41"/>
      <c r="U473" s="41"/>
      <c r="V473" s="44">
        <v>176885.68</v>
      </c>
      <c r="W473" s="58">
        <v>54224.76</v>
      </c>
      <c r="X473" s="42"/>
      <c r="Y473" s="42"/>
      <c r="Z473" s="45">
        <f t="shared" si="196"/>
        <v>3846094.44</v>
      </c>
      <c r="AA473" s="42"/>
      <c r="AB473" s="45"/>
      <c r="AC473" s="46"/>
      <c r="AD473" s="46">
        <v>2027</v>
      </c>
      <c r="AE473" s="46">
        <v>2027</v>
      </c>
      <c r="AF473" s="4"/>
      <c r="AG473" s="16"/>
    </row>
    <row r="474" spans="1:33" s="5" customFormat="1" ht="26.25" customHeight="1">
      <c r="A474" s="46">
        <f t="shared" si="172"/>
        <v>85</v>
      </c>
      <c r="B474" s="150" t="s">
        <v>510</v>
      </c>
      <c r="C474" s="48">
        <f t="shared" si="194"/>
        <v>3846094.44</v>
      </c>
      <c r="D474" s="41"/>
      <c r="E474" s="42"/>
      <c r="F474" s="42"/>
      <c r="G474" s="39"/>
      <c r="H474" s="43"/>
      <c r="I474" s="43"/>
      <c r="J474" s="46"/>
      <c r="K474" s="44"/>
      <c r="L474" s="39"/>
      <c r="M474" s="40"/>
      <c r="N474" s="100">
        <v>1</v>
      </c>
      <c r="O474" s="57">
        <f t="shared" si="195"/>
        <v>3614984</v>
      </c>
      <c r="P474" s="107"/>
      <c r="Q474" s="39"/>
      <c r="R474" s="41"/>
      <c r="S474" s="41"/>
      <c r="T474" s="41"/>
      <c r="U474" s="41"/>
      <c r="V474" s="44">
        <v>176885.68</v>
      </c>
      <c r="W474" s="58">
        <v>54224.76</v>
      </c>
      <c r="X474" s="42"/>
      <c r="Y474" s="42"/>
      <c r="Z474" s="45">
        <f t="shared" si="196"/>
        <v>3846094.44</v>
      </c>
      <c r="AA474" s="42"/>
      <c r="AB474" s="45"/>
      <c r="AC474" s="46"/>
      <c r="AD474" s="46">
        <v>2027</v>
      </c>
      <c r="AE474" s="46">
        <v>2027</v>
      </c>
      <c r="AF474" s="4"/>
      <c r="AG474" s="16"/>
    </row>
    <row r="475" spans="1:33" s="5" customFormat="1" ht="26.25" customHeight="1">
      <c r="A475" s="46">
        <f t="shared" si="172"/>
        <v>86</v>
      </c>
      <c r="B475" s="150" t="s">
        <v>511</v>
      </c>
      <c r="C475" s="48">
        <f t="shared" si="194"/>
        <v>3846094.44</v>
      </c>
      <c r="D475" s="41"/>
      <c r="E475" s="42"/>
      <c r="F475" s="42"/>
      <c r="G475" s="39"/>
      <c r="H475" s="43"/>
      <c r="I475" s="43"/>
      <c r="J475" s="46"/>
      <c r="K475" s="44"/>
      <c r="L475" s="39"/>
      <c r="M475" s="40"/>
      <c r="N475" s="100">
        <v>1</v>
      </c>
      <c r="O475" s="57">
        <f t="shared" si="195"/>
        <v>3614984</v>
      </c>
      <c r="P475" s="107"/>
      <c r="Q475" s="39"/>
      <c r="R475" s="41"/>
      <c r="S475" s="41"/>
      <c r="T475" s="41"/>
      <c r="U475" s="41"/>
      <c r="V475" s="44">
        <v>176885.68</v>
      </c>
      <c r="W475" s="58">
        <v>54224.76</v>
      </c>
      <c r="X475" s="42"/>
      <c r="Y475" s="42"/>
      <c r="Z475" s="45">
        <f t="shared" si="196"/>
        <v>3846094.44</v>
      </c>
      <c r="AA475" s="42"/>
      <c r="AB475" s="45"/>
      <c r="AC475" s="46"/>
      <c r="AD475" s="46">
        <v>2027</v>
      </c>
      <c r="AE475" s="46">
        <v>2027</v>
      </c>
      <c r="AF475" s="4"/>
      <c r="AG475" s="16"/>
    </row>
    <row r="476" spans="1:33" s="5" customFormat="1" ht="24" customHeight="1">
      <c r="A476" s="46">
        <f t="shared" si="172"/>
        <v>87</v>
      </c>
      <c r="B476" s="47" t="s">
        <v>512</v>
      </c>
      <c r="C476" s="48">
        <f t="shared" si="193"/>
        <v>29582521.079999998</v>
      </c>
      <c r="D476" s="41"/>
      <c r="E476" s="42"/>
      <c r="F476" s="42"/>
      <c r="G476" s="39"/>
      <c r="H476" s="43"/>
      <c r="I476" s="43"/>
      <c r="J476" s="73"/>
      <c r="K476" s="44"/>
      <c r="L476" s="39"/>
      <c r="M476" s="40"/>
      <c r="N476" s="100"/>
      <c r="O476" s="40"/>
      <c r="P476" s="57"/>
      <c r="Q476" s="39">
        <v>2782590.63</v>
      </c>
      <c r="R476" s="41">
        <v>18887360.309999999</v>
      </c>
      <c r="S476" s="41">
        <v>6107064.1500000004</v>
      </c>
      <c r="T476" s="41"/>
      <c r="U476" s="41"/>
      <c r="V476" s="44">
        <v>1388850.76</v>
      </c>
      <c r="W476" s="58">
        <f t="shared" si="188"/>
        <v>416655.23</v>
      </c>
      <c r="X476" s="42"/>
      <c r="Y476" s="42"/>
      <c r="Z476" s="42"/>
      <c r="AA476" s="42"/>
      <c r="AB476" s="41">
        <f t="shared" si="189"/>
        <v>29582521.079999998</v>
      </c>
      <c r="AC476" s="46"/>
      <c r="AD476" s="46">
        <v>2027</v>
      </c>
      <c r="AE476" s="46">
        <v>2027</v>
      </c>
      <c r="AF476" s="16"/>
      <c r="AG476" s="16"/>
    </row>
    <row r="477" spans="1:33" s="5" customFormat="1" ht="26.25" customHeight="1">
      <c r="A477" s="46">
        <f t="shared" si="172"/>
        <v>88</v>
      </c>
      <c r="B477" s="150" t="s">
        <v>513</v>
      </c>
      <c r="C477" s="48">
        <f t="shared" ref="C477" si="197">D477+F477+G477+H477+I477+K477+L477+M477+O477+P477+Q477+R477+S477+V477+W477+X477</f>
        <v>3846094.44</v>
      </c>
      <c r="D477" s="41"/>
      <c r="E477" s="42"/>
      <c r="F477" s="42"/>
      <c r="G477" s="39"/>
      <c r="H477" s="43"/>
      <c r="I477" s="43"/>
      <c r="J477" s="46"/>
      <c r="K477" s="44"/>
      <c r="L477" s="39"/>
      <c r="M477" s="40"/>
      <c r="N477" s="100">
        <v>1</v>
      </c>
      <c r="O477" s="57">
        <f t="shared" si="195"/>
        <v>3614984</v>
      </c>
      <c r="P477" s="107"/>
      <c r="Q477" s="39"/>
      <c r="R477" s="41"/>
      <c r="S477" s="41"/>
      <c r="T477" s="41"/>
      <c r="U477" s="41"/>
      <c r="V477" s="44">
        <v>176885.68</v>
      </c>
      <c r="W477" s="58">
        <v>54224.76</v>
      </c>
      <c r="X477" s="42"/>
      <c r="Y477" s="42"/>
      <c r="Z477" s="45">
        <f t="shared" ref="Z477" si="198">C477</f>
        <v>3846094.44</v>
      </c>
      <c r="AA477" s="42"/>
      <c r="AB477" s="45"/>
      <c r="AC477" s="46"/>
      <c r="AD477" s="46">
        <v>2027</v>
      </c>
      <c r="AE477" s="46">
        <v>2027</v>
      </c>
      <c r="AF477" s="4"/>
      <c r="AG477" s="16"/>
    </row>
    <row r="478" spans="1:33" s="5" customFormat="1" ht="24" customHeight="1">
      <c r="A478" s="46">
        <f t="shared" si="172"/>
        <v>89</v>
      </c>
      <c r="B478" s="79" t="s">
        <v>514</v>
      </c>
      <c r="C478" s="48">
        <f t="shared" si="171"/>
        <v>47158165.130000003</v>
      </c>
      <c r="D478" s="41"/>
      <c r="E478" s="46"/>
      <c r="F478" s="122"/>
      <c r="G478" s="39"/>
      <c r="H478" s="41"/>
      <c r="I478" s="43"/>
      <c r="J478" s="73"/>
      <c r="K478" s="44"/>
      <c r="L478" s="39"/>
      <c r="M478" s="40"/>
      <c r="N478" s="100"/>
      <c r="O478" s="40"/>
      <c r="P478" s="42"/>
      <c r="Q478" s="41">
        <v>4435790.58</v>
      </c>
      <c r="R478" s="45">
        <v>30108767.760000002</v>
      </c>
      <c r="S478" s="39">
        <v>9735408.9199999999</v>
      </c>
      <c r="T478" s="39"/>
      <c r="U478" s="39"/>
      <c r="V478" s="136">
        <v>2213998.36</v>
      </c>
      <c r="W478" s="58">
        <f t="shared" ref="W478:W522" si="199">ROUND((D478+F478+G478+H478+I478+K478+L478+M478+O478+P478+Q478+R478+S478)*1.5%,2)</f>
        <v>664199.51</v>
      </c>
      <c r="X478" s="42"/>
      <c r="Y478" s="42"/>
      <c r="Z478" s="45"/>
      <c r="AA478" s="42"/>
      <c r="AB478" s="41">
        <f t="shared" ref="AB478:AB522" si="200">C478</f>
        <v>47158165.130000003</v>
      </c>
      <c r="AC478" s="46"/>
      <c r="AD478" s="46">
        <v>2027</v>
      </c>
      <c r="AE478" s="46">
        <v>2027</v>
      </c>
      <c r="AF478" s="16"/>
      <c r="AG478" s="16"/>
    </row>
    <row r="479" spans="1:33" s="5" customFormat="1" ht="24" customHeight="1">
      <c r="A479" s="46">
        <f t="shared" si="172"/>
        <v>90</v>
      </c>
      <c r="B479" s="79" t="s">
        <v>182</v>
      </c>
      <c r="C479" s="48">
        <f t="shared" si="171"/>
        <v>11952742.41</v>
      </c>
      <c r="D479" s="41"/>
      <c r="E479" s="46"/>
      <c r="F479" s="122"/>
      <c r="G479" s="39"/>
      <c r="H479" s="43"/>
      <c r="I479" s="43"/>
      <c r="J479" s="73"/>
      <c r="K479" s="1"/>
      <c r="L479" s="39"/>
      <c r="M479" s="40"/>
      <c r="N479" s="100"/>
      <c r="O479" s="40"/>
      <c r="P479" s="72">
        <v>11223232.310000001</v>
      </c>
      <c r="Q479" s="39"/>
      <c r="R479" s="41"/>
      <c r="S479" s="39"/>
      <c r="T479" s="39"/>
      <c r="U479" s="39"/>
      <c r="V479" s="136">
        <v>561161.62</v>
      </c>
      <c r="W479" s="58">
        <f t="shared" si="199"/>
        <v>168348.48</v>
      </c>
      <c r="X479" s="42"/>
      <c r="Y479" s="42"/>
      <c r="Z479" s="137"/>
      <c r="AA479" s="42"/>
      <c r="AB479" s="41">
        <f t="shared" si="200"/>
        <v>11952742.41</v>
      </c>
      <c r="AC479" s="46"/>
      <c r="AD479" s="46">
        <v>2027</v>
      </c>
      <c r="AE479" s="46">
        <v>2027</v>
      </c>
      <c r="AF479" s="16"/>
      <c r="AG479" s="16"/>
    </row>
    <row r="480" spans="1:33" s="5" customFormat="1" ht="24" customHeight="1">
      <c r="A480" s="46">
        <f t="shared" si="172"/>
        <v>91</v>
      </c>
      <c r="B480" s="79" t="s">
        <v>515</v>
      </c>
      <c r="C480" s="48">
        <f t="shared" si="171"/>
        <v>14126799.26</v>
      </c>
      <c r="D480" s="41"/>
      <c r="E480" s="41"/>
      <c r="F480" s="41"/>
      <c r="G480" s="39"/>
      <c r="H480" s="43"/>
      <c r="I480" s="43"/>
      <c r="J480" s="129"/>
      <c r="K480" s="41"/>
      <c r="L480" s="39"/>
      <c r="M480" s="39"/>
      <c r="N480" s="165"/>
      <c r="O480" s="39"/>
      <c r="P480" s="138">
        <v>13264600.25</v>
      </c>
      <c r="Q480" s="139"/>
      <c r="R480" s="41"/>
      <c r="S480" s="39"/>
      <c r="T480" s="39"/>
      <c r="U480" s="39"/>
      <c r="V480" s="44">
        <v>663230.01</v>
      </c>
      <c r="W480" s="58">
        <f t="shared" si="199"/>
        <v>198969</v>
      </c>
      <c r="X480" s="42"/>
      <c r="Y480" s="42"/>
      <c r="Z480" s="45"/>
      <c r="AA480" s="42"/>
      <c r="AB480" s="41">
        <f t="shared" si="200"/>
        <v>14126799.26</v>
      </c>
      <c r="AC480" s="46"/>
      <c r="AD480" s="46">
        <v>2027</v>
      </c>
      <c r="AE480" s="46">
        <v>2027</v>
      </c>
      <c r="AF480" s="16"/>
      <c r="AG480" s="16"/>
    </row>
    <row r="481" spans="1:33" s="5" customFormat="1" ht="24" customHeight="1">
      <c r="A481" s="46">
        <f t="shared" si="172"/>
        <v>92</v>
      </c>
      <c r="B481" s="79" t="s">
        <v>516</v>
      </c>
      <c r="C481" s="48">
        <f t="shared" si="171"/>
        <v>13994477.189999999</v>
      </c>
      <c r="D481" s="41"/>
      <c r="E481" s="41"/>
      <c r="F481" s="41"/>
      <c r="G481" s="39"/>
      <c r="H481" s="43"/>
      <c r="I481" s="43"/>
      <c r="J481" s="129"/>
      <c r="K481" s="41"/>
      <c r="L481" s="39"/>
      <c r="M481" s="39"/>
      <c r="N481" s="165"/>
      <c r="O481" s="39"/>
      <c r="P481" s="41">
        <v>13140354.17</v>
      </c>
      <c r="Q481" s="139"/>
      <c r="R481" s="41"/>
      <c r="S481" s="39"/>
      <c r="T481" s="39"/>
      <c r="U481" s="39"/>
      <c r="V481" s="44">
        <v>657017.71</v>
      </c>
      <c r="W481" s="58">
        <f t="shared" si="199"/>
        <v>197105.31</v>
      </c>
      <c r="X481" s="42"/>
      <c r="Y481" s="42"/>
      <c r="Z481" s="45"/>
      <c r="AA481" s="42"/>
      <c r="AB481" s="41">
        <f t="shared" si="200"/>
        <v>13994477.189999999</v>
      </c>
      <c r="AC481" s="46"/>
      <c r="AD481" s="46">
        <v>2027</v>
      </c>
      <c r="AE481" s="46">
        <v>2027</v>
      </c>
      <c r="AF481" s="16"/>
      <c r="AG481" s="16"/>
    </row>
    <row r="482" spans="1:33" s="5" customFormat="1" ht="24" customHeight="1">
      <c r="A482" s="46">
        <f t="shared" si="172"/>
        <v>93</v>
      </c>
      <c r="B482" s="79" t="s">
        <v>44</v>
      </c>
      <c r="C482" s="48">
        <f t="shared" ref="C482:C486" si="201">D482+F482+G482+H482+I482+K482+L482+M482+O482+P482+Q482+R482+S482+W482+V482+X482</f>
        <v>15097476.199999999</v>
      </c>
      <c r="D482" s="41"/>
      <c r="E482" s="41"/>
      <c r="F482" s="41"/>
      <c r="G482" s="39"/>
      <c r="H482" s="43"/>
      <c r="I482" s="43"/>
      <c r="J482" s="129"/>
      <c r="K482" s="41"/>
      <c r="L482" s="39"/>
      <c r="M482" s="39"/>
      <c r="N482" s="165"/>
      <c r="O482" s="39"/>
      <c r="P482" s="41">
        <v>14176033.99</v>
      </c>
      <c r="Q482" s="139"/>
      <c r="R482" s="41"/>
      <c r="S482" s="39"/>
      <c r="T482" s="39"/>
      <c r="U482" s="39"/>
      <c r="V482" s="44">
        <v>708801.7</v>
      </c>
      <c r="W482" s="58">
        <f t="shared" si="199"/>
        <v>212640.51</v>
      </c>
      <c r="X482" s="42"/>
      <c r="Y482" s="42"/>
      <c r="Z482" s="45"/>
      <c r="AA482" s="42"/>
      <c r="AB482" s="41">
        <f t="shared" si="200"/>
        <v>15097476.199999999</v>
      </c>
      <c r="AC482" s="46"/>
      <c r="AD482" s="46">
        <v>2027</v>
      </c>
      <c r="AE482" s="46">
        <v>2027</v>
      </c>
      <c r="AF482" s="16"/>
      <c r="AG482" s="16"/>
    </row>
    <row r="483" spans="1:33" s="5" customFormat="1" ht="24" customHeight="1">
      <c r="A483" s="46">
        <f t="shared" ref="A483:A512" si="202">A482+1</f>
        <v>94</v>
      </c>
      <c r="B483" s="79" t="s">
        <v>517</v>
      </c>
      <c r="C483" s="48">
        <f t="shared" si="201"/>
        <v>14055439.859999999</v>
      </c>
      <c r="D483" s="41"/>
      <c r="E483" s="46"/>
      <c r="F483" s="122"/>
      <c r="G483" s="39"/>
      <c r="H483" s="41"/>
      <c r="I483" s="43"/>
      <c r="J483" s="73"/>
      <c r="K483" s="20"/>
      <c r="L483" s="39"/>
      <c r="M483" s="40"/>
      <c r="N483" s="100"/>
      <c r="O483" s="40"/>
      <c r="P483" s="45">
        <v>13197596.109999999</v>
      </c>
      <c r="Q483" s="41"/>
      <c r="R483" s="42"/>
      <c r="S483" s="39"/>
      <c r="T483" s="39"/>
      <c r="U483" s="39"/>
      <c r="V483" s="136">
        <v>659879.81000000006</v>
      </c>
      <c r="W483" s="58">
        <f t="shared" si="199"/>
        <v>197963.94</v>
      </c>
      <c r="X483" s="42"/>
      <c r="Y483" s="42"/>
      <c r="Z483" s="45"/>
      <c r="AA483" s="42"/>
      <c r="AB483" s="41">
        <f t="shared" si="200"/>
        <v>14055439.859999999</v>
      </c>
      <c r="AC483" s="46"/>
      <c r="AD483" s="46">
        <v>2027</v>
      </c>
      <c r="AE483" s="46">
        <v>2027</v>
      </c>
      <c r="AF483" s="16"/>
      <c r="AG483" s="16"/>
    </row>
    <row r="484" spans="1:33" s="5" customFormat="1" ht="24" customHeight="1">
      <c r="A484" s="46">
        <f t="shared" si="202"/>
        <v>95</v>
      </c>
      <c r="B484" s="79" t="s">
        <v>124</v>
      </c>
      <c r="C484" s="48">
        <f t="shared" si="201"/>
        <v>18213661.079999998</v>
      </c>
      <c r="D484" s="41"/>
      <c r="E484" s="42"/>
      <c r="F484" s="42"/>
      <c r="G484" s="39"/>
      <c r="H484" s="43"/>
      <c r="I484" s="43"/>
      <c r="J484" s="73"/>
      <c r="K484" s="38"/>
      <c r="L484" s="39"/>
      <c r="M484" s="40"/>
      <c r="N484" s="100"/>
      <c r="O484" s="40"/>
      <c r="P484" s="72">
        <v>17102029.18</v>
      </c>
      <c r="Q484" s="71"/>
      <c r="R484" s="67"/>
      <c r="S484" s="41"/>
      <c r="T484" s="41"/>
      <c r="U484" s="41"/>
      <c r="V484" s="44">
        <v>855101.46</v>
      </c>
      <c r="W484" s="58">
        <f t="shared" si="199"/>
        <v>256530.44</v>
      </c>
      <c r="X484" s="42"/>
      <c r="Y484" s="42"/>
      <c r="Z484" s="45"/>
      <c r="AA484" s="42"/>
      <c r="AB484" s="41">
        <f t="shared" si="200"/>
        <v>18213661.079999998</v>
      </c>
      <c r="AC484" s="46"/>
      <c r="AD484" s="46">
        <v>2027</v>
      </c>
      <c r="AE484" s="46">
        <v>2027</v>
      </c>
      <c r="AF484" s="16"/>
      <c r="AG484" s="16"/>
    </row>
    <row r="485" spans="1:33" s="5" customFormat="1" ht="24" customHeight="1">
      <c r="A485" s="46">
        <f t="shared" si="202"/>
        <v>96</v>
      </c>
      <c r="B485" s="79" t="s">
        <v>518</v>
      </c>
      <c r="C485" s="48">
        <f t="shared" si="201"/>
        <v>16698100.73</v>
      </c>
      <c r="D485" s="41"/>
      <c r="E485" s="42"/>
      <c r="F485" s="42"/>
      <c r="G485" s="39"/>
      <c r="H485" s="43"/>
      <c r="I485" s="43"/>
      <c r="J485" s="73"/>
      <c r="K485" s="38"/>
      <c r="L485" s="39"/>
      <c r="M485" s="40"/>
      <c r="N485" s="100"/>
      <c r="O485" s="40"/>
      <c r="P485" s="72">
        <v>15678967.82</v>
      </c>
      <c r="Q485" s="39"/>
      <c r="R485" s="41"/>
      <c r="S485" s="41"/>
      <c r="T485" s="41"/>
      <c r="U485" s="41"/>
      <c r="V485" s="44">
        <v>783948.39</v>
      </c>
      <c r="W485" s="58">
        <f t="shared" si="199"/>
        <v>235184.52</v>
      </c>
      <c r="X485" s="42"/>
      <c r="Y485" s="42"/>
      <c r="Z485" s="45"/>
      <c r="AA485" s="42"/>
      <c r="AB485" s="41">
        <f t="shared" si="200"/>
        <v>16698100.73</v>
      </c>
      <c r="AC485" s="46"/>
      <c r="AD485" s="46">
        <v>2027</v>
      </c>
      <c r="AE485" s="46">
        <v>2027</v>
      </c>
      <c r="AF485" s="16"/>
      <c r="AG485" s="16"/>
    </row>
    <row r="486" spans="1:33" s="5" customFormat="1" ht="24" customHeight="1">
      <c r="A486" s="46">
        <f t="shared" si="202"/>
        <v>97</v>
      </c>
      <c r="B486" s="79" t="s">
        <v>519</v>
      </c>
      <c r="C486" s="48">
        <f t="shared" si="201"/>
        <v>21452597.16</v>
      </c>
      <c r="D486" s="41"/>
      <c r="E486" s="42"/>
      <c r="F486" s="42"/>
      <c r="G486" s="39"/>
      <c r="H486" s="43"/>
      <c r="I486" s="43"/>
      <c r="J486" s="73"/>
      <c r="K486" s="52"/>
      <c r="L486" s="39"/>
      <c r="M486" s="40"/>
      <c r="N486" s="100"/>
      <c r="O486" s="40"/>
      <c r="P486" s="72">
        <v>20143283.710000001</v>
      </c>
      <c r="Q486" s="39"/>
      <c r="R486" s="41"/>
      <c r="S486" s="41"/>
      <c r="T486" s="41"/>
      <c r="U486" s="41"/>
      <c r="V486" s="44">
        <v>1007164.19</v>
      </c>
      <c r="W486" s="58">
        <f t="shared" si="199"/>
        <v>302149.26</v>
      </c>
      <c r="X486" s="42"/>
      <c r="Y486" s="42"/>
      <c r="Z486" s="45"/>
      <c r="AA486" s="42"/>
      <c r="AB486" s="41">
        <f t="shared" si="200"/>
        <v>21452597.16</v>
      </c>
      <c r="AC486" s="46"/>
      <c r="AD486" s="46">
        <v>2027</v>
      </c>
      <c r="AE486" s="46">
        <v>2027</v>
      </c>
      <c r="AF486" s="16"/>
      <c r="AG486" s="16"/>
    </row>
    <row r="487" spans="1:33" s="5" customFormat="1" ht="24" customHeight="1">
      <c r="A487" s="46">
        <f t="shared" si="202"/>
        <v>98</v>
      </c>
      <c r="B487" s="150" t="s">
        <v>520</v>
      </c>
      <c r="C487" s="48">
        <f t="shared" ref="C487:C515" si="203">D487+F487+G487+H487+I487+K487+L487+M487+O487+P487+Q487+R487+S487+V487+W487+X487</f>
        <v>7692188.8799999999</v>
      </c>
      <c r="D487" s="41"/>
      <c r="E487" s="42"/>
      <c r="F487" s="42"/>
      <c r="G487" s="39"/>
      <c r="H487" s="43"/>
      <c r="I487" s="43"/>
      <c r="J487" s="46"/>
      <c r="K487" s="44"/>
      <c r="L487" s="39"/>
      <c r="M487" s="40"/>
      <c r="N487" s="100">
        <v>2</v>
      </c>
      <c r="O487" s="57">
        <f>3614984*N487</f>
        <v>7229968</v>
      </c>
      <c r="P487" s="107"/>
      <c r="Q487" s="39"/>
      <c r="R487" s="41"/>
      <c r="S487" s="41"/>
      <c r="T487" s="41"/>
      <c r="U487" s="41"/>
      <c r="V487" s="44">
        <v>353771.36</v>
      </c>
      <c r="W487" s="58">
        <v>108449.52</v>
      </c>
      <c r="X487" s="42"/>
      <c r="Y487" s="42"/>
      <c r="Z487" s="45">
        <f>C487</f>
        <v>7692188.8799999999</v>
      </c>
      <c r="AA487" s="42"/>
      <c r="AB487" s="45"/>
      <c r="AC487" s="46"/>
      <c r="AD487" s="46">
        <v>2027</v>
      </c>
      <c r="AE487" s="46">
        <v>2027</v>
      </c>
      <c r="AF487" s="4"/>
      <c r="AG487" s="16"/>
    </row>
    <row r="488" spans="1:33" s="5" customFormat="1" ht="24" customHeight="1">
      <c r="A488" s="46">
        <f t="shared" si="202"/>
        <v>99</v>
      </c>
      <c r="B488" s="150" t="s">
        <v>521</v>
      </c>
      <c r="C488" s="48">
        <f t="shared" si="203"/>
        <v>3846094.44</v>
      </c>
      <c r="D488" s="41"/>
      <c r="E488" s="42"/>
      <c r="F488" s="42"/>
      <c r="G488" s="39"/>
      <c r="H488" s="43"/>
      <c r="I488" s="43"/>
      <c r="J488" s="46"/>
      <c r="K488" s="44"/>
      <c r="L488" s="39"/>
      <c r="M488" s="40"/>
      <c r="N488" s="100">
        <v>1</v>
      </c>
      <c r="O488" s="57">
        <f>3614984*N488</f>
        <v>3614984</v>
      </c>
      <c r="P488" s="107"/>
      <c r="Q488" s="39"/>
      <c r="R488" s="41"/>
      <c r="S488" s="41"/>
      <c r="T488" s="41"/>
      <c r="U488" s="41"/>
      <c r="V488" s="44">
        <v>176885.68</v>
      </c>
      <c r="W488" s="58">
        <v>54224.76</v>
      </c>
      <c r="X488" s="42"/>
      <c r="Y488" s="42"/>
      <c r="Z488" s="45">
        <f>C488</f>
        <v>3846094.44</v>
      </c>
      <c r="AA488" s="42"/>
      <c r="AB488" s="45"/>
      <c r="AC488" s="46"/>
      <c r="AD488" s="46">
        <v>2027</v>
      </c>
      <c r="AE488" s="46">
        <v>2027</v>
      </c>
      <c r="AF488" s="4"/>
      <c r="AG488" s="16"/>
    </row>
    <row r="489" spans="1:33" s="5" customFormat="1" ht="24" customHeight="1">
      <c r="A489" s="46">
        <f t="shared" si="202"/>
        <v>100</v>
      </c>
      <c r="B489" s="150" t="s">
        <v>522</v>
      </c>
      <c r="C489" s="48">
        <f t="shared" si="203"/>
        <v>7692188.8799999999</v>
      </c>
      <c r="D489" s="41"/>
      <c r="E489" s="42"/>
      <c r="F489" s="42"/>
      <c r="G489" s="39"/>
      <c r="H489" s="43"/>
      <c r="I489" s="43"/>
      <c r="J489" s="46"/>
      <c r="K489" s="44"/>
      <c r="L489" s="39"/>
      <c r="M489" s="40"/>
      <c r="N489" s="100">
        <v>2</v>
      </c>
      <c r="O489" s="57">
        <f t="shared" ref="O489:O513" si="204">3614984*N489</f>
        <v>7229968</v>
      </c>
      <c r="P489" s="107"/>
      <c r="Q489" s="39"/>
      <c r="R489" s="41"/>
      <c r="S489" s="41"/>
      <c r="T489" s="41"/>
      <c r="U489" s="41"/>
      <c r="V489" s="44">
        <v>353771.36</v>
      </c>
      <c r="W489" s="58">
        <v>108449.52</v>
      </c>
      <c r="X489" s="42"/>
      <c r="Y489" s="42"/>
      <c r="Z489" s="45">
        <f t="shared" ref="Z489:Z513" si="205">C489</f>
        <v>7692188.8799999999</v>
      </c>
      <c r="AA489" s="42"/>
      <c r="AB489" s="45"/>
      <c r="AC489" s="46"/>
      <c r="AD489" s="46">
        <v>2027</v>
      </c>
      <c r="AE489" s="46">
        <v>2027</v>
      </c>
      <c r="AF489" s="4"/>
      <c r="AG489" s="16"/>
    </row>
    <row r="490" spans="1:33" s="5" customFormat="1" ht="24" customHeight="1">
      <c r="A490" s="46">
        <f t="shared" si="202"/>
        <v>101</v>
      </c>
      <c r="B490" s="150" t="s">
        <v>523</v>
      </c>
      <c r="C490" s="48">
        <f t="shared" si="203"/>
        <v>7692188.8799999999</v>
      </c>
      <c r="D490" s="41"/>
      <c r="E490" s="42"/>
      <c r="F490" s="42"/>
      <c r="G490" s="39"/>
      <c r="H490" s="43"/>
      <c r="I490" s="43"/>
      <c r="J490" s="46"/>
      <c r="K490" s="44"/>
      <c r="L490" s="39"/>
      <c r="M490" s="40"/>
      <c r="N490" s="100">
        <v>2</v>
      </c>
      <c r="O490" s="57">
        <f t="shared" si="204"/>
        <v>7229968</v>
      </c>
      <c r="P490" s="107"/>
      <c r="Q490" s="39"/>
      <c r="R490" s="41"/>
      <c r="S490" s="41"/>
      <c r="T490" s="41"/>
      <c r="U490" s="41"/>
      <c r="V490" s="44">
        <v>353771.36</v>
      </c>
      <c r="W490" s="58">
        <v>108449.52</v>
      </c>
      <c r="X490" s="42"/>
      <c r="Y490" s="42"/>
      <c r="Z490" s="45">
        <f t="shared" si="205"/>
        <v>7692188.8799999999</v>
      </c>
      <c r="AA490" s="42"/>
      <c r="AB490" s="45"/>
      <c r="AC490" s="46"/>
      <c r="AD490" s="46">
        <v>2027</v>
      </c>
      <c r="AE490" s="46">
        <v>2027</v>
      </c>
      <c r="AF490" s="4"/>
      <c r="AG490" s="16"/>
    </row>
    <row r="491" spans="1:33" s="5" customFormat="1" ht="24" customHeight="1">
      <c r="A491" s="46">
        <f t="shared" si="202"/>
        <v>102</v>
      </c>
      <c r="B491" s="150" t="s">
        <v>524</v>
      </c>
      <c r="C491" s="48">
        <f t="shared" si="203"/>
        <v>7692188.8799999999</v>
      </c>
      <c r="D491" s="41"/>
      <c r="E491" s="42"/>
      <c r="F491" s="42"/>
      <c r="G491" s="39"/>
      <c r="H491" s="43"/>
      <c r="I491" s="43"/>
      <c r="J491" s="46"/>
      <c r="K491" s="44"/>
      <c r="L491" s="39"/>
      <c r="M491" s="40"/>
      <c r="N491" s="100">
        <v>2</v>
      </c>
      <c r="O491" s="57">
        <f t="shared" si="204"/>
        <v>7229968</v>
      </c>
      <c r="P491" s="107"/>
      <c r="Q491" s="39"/>
      <c r="R491" s="41"/>
      <c r="S491" s="41"/>
      <c r="T491" s="41"/>
      <c r="U491" s="41"/>
      <c r="V491" s="44">
        <v>353771.36</v>
      </c>
      <c r="W491" s="58">
        <v>108449.52</v>
      </c>
      <c r="X491" s="42"/>
      <c r="Y491" s="42"/>
      <c r="Z491" s="45">
        <f t="shared" si="205"/>
        <v>7692188.8799999999</v>
      </c>
      <c r="AA491" s="42"/>
      <c r="AB491" s="45"/>
      <c r="AC491" s="46"/>
      <c r="AD491" s="46">
        <v>2027</v>
      </c>
      <c r="AE491" s="46">
        <v>2027</v>
      </c>
      <c r="AF491" s="4"/>
      <c r="AG491" s="16"/>
    </row>
    <row r="492" spans="1:33" s="5" customFormat="1" ht="24" customHeight="1">
      <c r="A492" s="46">
        <f t="shared" si="202"/>
        <v>103</v>
      </c>
      <c r="B492" s="150" t="s">
        <v>525</v>
      </c>
      <c r="C492" s="48">
        <f t="shared" si="203"/>
        <v>15384377.76</v>
      </c>
      <c r="D492" s="41"/>
      <c r="E492" s="42"/>
      <c r="F492" s="42"/>
      <c r="G492" s="39"/>
      <c r="H492" s="43"/>
      <c r="I492" s="43"/>
      <c r="J492" s="46"/>
      <c r="K492" s="44"/>
      <c r="L492" s="39"/>
      <c r="M492" s="40"/>
      <c r="N492" s="100">
        <v>4</v>
      </c>
      <c r="O492" s="57">
        <f t="shared" si="204"/>
        <v>14459936</v>
      </c>
      <c r="P492" s="107"/>
      <c r="Q492" s="39"/>
      <c r="R492" s="41"/>
      <c r="S492" s="41"/>
      <c r="T492" s="41"/>
      <c r="U492" s="41"/>
      <c r="V492" s="44">
        <v>707542.72</v>
      </c>
      <c r="W492" s="58">
        <v>216899.04</v>
      </c>
      <c r="X492" s="42"/>
      <c r="Y492" s="42"/>
      <c r="Z492" s="45">
        <f t="shared" si="205"/>
        <v>15384377.76</v>
      </c>
      <c r="AA492" s="42"/>
      <c r="AB492" s="45"/>
      <c r="AC492" s="46"/>
      <c r="AD492" s="46">
        <v>2027</v>
      </c>
      <c r="AE492" s="46">
        <v>2027</v>
      </c>
      <c r="AF492" s="4"/>
      <c r="AG492" s="16"/>
    </row>
    <row r="493" spans="1:33" s="5" customFormat="1" ht="24" customHeight="1">
      <c r="A493" s="46">
        <f t="shared" si="202"/>
        <v>104</v>
      </c>
      <c r="B493" s="150" t="s">
        <v>526</v>
      </c>
      <c r="C493" s="48">
        <f t="shared" si="203"/>
        <v>7692188.8799999999</v>
      </c>
      <c r="D493" s="41"/>
      <c r="E493" s="42"/>
      <c r="F493" s="42"/>
      <c r="G493" s="39"/>
      <c r="H493" s="43"/>
      <c r="I493" s="43"/>
      <c r="J493" s="46"/>
      <c r="K493" s="44"/>
      <c r="L493" s="39"/>
      <c r="M493" s="40"/>
      <c r="N493" s="100">
        <v>2</v>
      </c>
      <c r="O493" s="57">
        <f t="shared" si="204"/>
        <v>7229968</v>
      </c>
      <c r="P493" s="107"/>
      <c r="Q493" s="39"/>
      <c r="R493" s="41"/>
      <c r="S493" s="41"/>
      <c r="T493" s="41"/>
      <c r="U493" s="41"/>
      <c r="V493" s="44">
        <v>353771.36</v>
      </c>
      <c r="W493" s="58">
        <v>108449.52</v>
      </c>
      <c r="X493" s="42"/>
      <c r="Y493" s="42"/>
      <c r="Z493" s="45">
        <f t="shared" si="205"/>
        <v>7692188.8799999999</v>
      </c>
      <c r="AA493" s="42"/>
      <c r="AB493" s="45"/>
      <c r="AC493" s="46"/>
      <c r="AD493" s="46">
        <v>2027</v>
      </c>
      <c r="AE493" s="46">
        <v>2027</v>
      </c>
      <c r="AF493" s="4"/>
      <c r="AG493" s="16"/>
    </row>
    <row r="494" spans="1:33" s="5" customFormat="1" ht="24" customHeight="1">
      <c r="A494" s="46">
        <f t="shared" si="202"/>
        <v>105</v>
      </c>
      <c r="B494" s="150" t="s">
        <v>527</v>
      </c>
      <c r="C494" s="48">
        <f t="shared" si="203"/>
        <v>7692188.8799999999</v>
      </c>
      <c r="D494" s="41"/>
      <c r="E494" s="42"/>
      <c r="F494" s="42"/>
      <c r="G494" s="39"/>
      <c r="H494" s="43"/>
      <c r="I494" s="43"/>
      <c r="J494" s="46"/>
      <c r="K494" s="44"/>
      <c r="L494" s="39"/>
      <c r="M494" s="40"/>
      <c r="N494" s="100">
        <v>2</v>
      </c>
      <c r="O494" s="57">
        <f t="shared" si="204"/>
        <v>7229968</v>
      </c>
      <c r="P494" s="107"/>
      <c r="Q494" s="39"/>
      <c r="R494" s="41"/>
      <c r="S494" s="41"/>
      <c r="T494" s="41"/>
      <c r="U494" s="41"/>
      <c r="V494" s="44">
        <v>353771.36</v>
      </c>
      <c r="W494" s="58">
        <v>108449.52</v>
      </c>
      <c r="X494" s="42"/>
      <c r="Y494" s="42"/>
      <c r="Z494" s="45">
        <f t="shared" si="205"/>
        <v>7692188.8799999999</v>
      </c>
      <c r="AA494" s="42"/>
      <c r="AB494" s="45"/>
      <c r="AC494" s="46"/>
      <c r="AD494" s="46">
        <v>2027</v>
      </c>
      <c r="AE494" s="46">
        <v>2027</v>
      </c>
      <c r="AF494" s="4"/>
      <c r="AG494" s="16"/>
    </row>
    <row r="495" spans="1:33" s="5" customFormat="1" ht="24" customHeight="1">
      <c r="A495" s="46">
        <f t="shared" si="202"/>
        <v>106</v>
      </c>
      <c r="B495" s="150" t="s">
        <v>528</v>
      </c>
      <c r="C495" s="48">
        <f t="shared" si="203"/>
        <v>3846094.44</v>
      </c>
      <c r="D495" s="41"/>
      <c r="E495" s="42"/>
      <c r="F495" s="42"/>
      <c r="G495" s="39"/>
      <c r="H495" s="43"/>
      <c r="I495" s="43"/>
      <c r="J495" s="46"/>
      <c r="K495" s="44"/>
      <c r="L495" s="39"/>
      <c r="M495" s="40"/>
      <c r="N495" s="100">
        <v>1</v>
      </c>
      <c r="O495" s="57">
        <f t="shared" si="204"/>
        <v>3614984</v>
      </c>
      <c r="P495" s="107"/>
      <c r="Q495" s="39"/>
      <c r="R495" s="41"/>
      <c r="S495" s="41"/>
      <c r="T495" s="41"/>
      <c r="U495" s="41"/>
      <c r="V495" s="44">
        <v>176885.68</v>
      </c>
      <c r="W495" s="58">
        <v>54224.76</v>
      </c>
      <c r="X495" s="42"/>
      <c r="Y495" s="42"/>
      <c r="Z495" s="45">
        <f t="shared" si="205"/>
        <v>3846094.44</v>
      </c>
      <c r="AA495" s="42"/>
      <c r="AB495" s="45"/>
      <c r="AC495" s="46"/>
      <c r="AD495" s="46">
        <v>2027</v>
      </c>
      <c r="AE495" s="46">
        <v>2027</v>
      </c>
      <c r="AF495" s="4"/>
      <c r="AG495" s="16"/>
    </row>
    <row r="496" spans="1:33" s="5" customFormat="1" ht="24" customHeight="1">
      <c r="A496" s="46">
        <f t="shared" si="202"/>
        <v>107</v>
      </c>
      <c r="B496" s="150" t="s">
        <v>529</v>
      </c>
      <c r="C496" s="48">
        <f t="shared" si="203"/>
        <v>3846094.44</v>
      </c>
      <c r="D496" s="41"/>
      <c r="E496" s="42"/>
      <c r="F496" s="42"/>
      <c r="G496" s="39"/>
      <c r="H496" s="43"/>
      <c r="I496" s="43"/>
      <c r="J496" s="46"/>
      <c r="K496" s="44"/>
      <c r="L496" s="39"/>
      <c r="M496" s="40"/>
      <c r="N496" s="100">
        <v>1</v>
      </c>
      <c r="O496" s="57">
        <f t="shared" si="204"/>
        <v>3614984</v>
      </c>
      <c r="P496" s="107"/>
      <c r="Q496" s="39"/>
      <c r="R496" s="41"/>
      <c r="S496" s="41"/>
      <c r="T496" s="41"/>
      <c r="U496" s="41"/>
      <c r="V496" s="44">
        <v>176885.68</v>
      </c>
      <c r="W496" s="58">
        <v>54224.76</v>
      </c>
      <c r="X496" s="42"/>
      <c r="Y496" s="42"/>
      <c r="Z496" s="45">
        <f t="shared" si="205"/>
        <v>3846094.44</v>
      </c>
      <c r="AA496" s="42"/>
      <c r="AB496" s="45"/>
      <c r="AC496" s="46"/>
      <c r="AD496" s="46">
        <v>2027</v>
      </c>
      <c r="AE496" s="46">
        <v>2027</v>
      </c>
      <c r="AF496" s="4"/>
      <c r="AG496" s="16"/>
    </row>
    <row r="497" spans="1:33" s="5" customFormat="1" ht="24" customHeight="1">
      <c r="A497" s="46">
        <f t="shared" si="202"/>
        <v>108</v>
      </c>
      <c r="B497" s="150" t="s">
        <v>530</v>
      </c>
      <c r="C497" s="48">
        <f t="shared" si="203"/>
        <v>3846094.44</v>
      </c>
      <c r="D497" s="41"/>
      <c r="E497" s="42"/>
      <c r="F497" s="42"/>
      <c r="G497" s="39"/>
      <c r="H497" s="43"/>
      <c r="I497" s="43"/>
      <c r="J497" s="46"/>
      <c r="K497" s="44"/>
      <c r="L497" s="39"/>
      <c r="M497" s="40"/>
      <c r="N497" s="100">
        <v>1</v>
      </c>
      <c r="O497" s="57">
        <f t="shared" si="204"/>
        <v>3614984</v>
      </c>
      <c r="P497" s="107"/>
      <c r="Q497" s="39"/>
      <c r="R497" s="41"/>
      <c r="S497" s="41"/>
      <c r="T497" s="41"/>
      <c r="U497" s="41"/>
      <c r="V497" s="44">
        <v>176885.68</v>
      </c>
      <c r="W497" s="58">
        <v>54224.76</v>
      </c>
      <c r="X497" s="42"/>
      <c r="Y497" s="42"/>
      <c r="Z497" s="45">
        <f t="shared" si="205"/>
        <v>3846094.44</v>
      </c>
      <c r="AA497" s="42"/>
      <c r="AB497" s="45"/>
      <c r="AC497" s="46"/>
      <c r="AD497" s="46">
        <v>2027</v>
      </c>
      <c r="AE497" s="46">
        <v>2027</v>
      </c>
      <c r="AF497" s="4"/>
      <c r="AG497" s="16"/>
    </row>
    <row r="498" spans="1:33" s="5" customFormat="1" ht="24" customHeight="1">
      <c r="A498" s="46">
        <f t="shared" si="202"/>
        <v>109</v>
      </c>
      <c r="B498" s="150" t="s">
        <v>531</v>
      </c>
      <c r="C498" s="48">
        <f t="shared" si="203"/>
        <v>7692188.8799999999</v>
      </c>
      <c r="D498" s="41"/>
      <c r="E498" s="42"/>
      <c r="F498" s="42"/>
      <c r="G498" s="39"/>
      <c r="H498" s="43"/>
      <c r="I498" s="43"/>
      <c r="J498" s="46"/>
      <c r="K498" s="44"/>
      <c r="L498" s="39"/>
      <c r="M498" s="40"/>
      <c r="N498" s="100">
        <v>2</v>
      </c>
      <c r="O498" s="57">
        <f t="shared" si="204"/>
        <v>7229968</v>
      </c>
      <c r="P498" s="107"/>
      <c r="Q498" s="39"/>
      <c r="R498" s="41"/>
      <c r="S498" s="41"/>
      <c r="T498" s="41"/>
      <c r="U498" s="41"/>
      <c r="V498" s="44">
        <v>353771.36</v>
      </c>
      <c r="W498" s="58">
        <v>108449.52</v>
      </c>
      <c r="X498" s="42"/>
      <c r="Y498" s="42"/>
      <c r="Z498" s="45">
        <f t="shared" si="205"/>
        <v>7692188.8799999999</v>
      </c>
      <c r="AA498" s="42"/>
      <c r="AB498" s="45"/>
      <c r="AC498" s="46"/>
      <c r="AD498" s="46">
        <v>2027</v>
      </c>
      <c r="AE498" s="46">
        <v>2027</v>
      </c>
      <c r="AF498" s="4"/>
      <c r="AG498" s="16"/>
    </row>
    <row r="499" spans="1:33" s="5" customFormat="1" ht="24" customHeight="1">
      <c r="A499" s="46">
        <f t="shared" si="202"/>
        <v>110</v>
      </c>
      <c r="B499" s="150" t="s">
        <v>532</v>
      </c>
      <c r="C499" s="48">
        <f t="shared" si="203"/>
        <v>7692188.8799999999</v>
      </c>
      <c r="D499" s="41"/>
      <c r="E499" s="42"/>
      <c r="F499" s="42"/>
      <c r="G499" s="39"/>
      <c r="H499" s="43"/>
      <c r="I499" s="43"/>
      <c r="J499" s="46"/>
      <c r="K499" s="44"/>
      <c r="L499" s="39"/>
      <c r="M499" s="40"/>
      <c r="N499" s="100">
        <v>2</v>
      </c>
      <c r="O499" s="57">
        <f t="shared" si="204"/>
        <v>7229968</v>
      </c>
      <c r="P499" s="107"/>
      <c r="Q499" s="39"/>
      <c r="R499" s="41"/>
      <c r="S499" s="41"/>
      <c r="T499" s="41"/>
      <c r="U499" s="41"/>
      <c r="V499" s="44">
        <v>353771.36</v>
      </c>
      <c r="W499" s="58">
        <v>108449.52</v>
      </c>
      <c r="X499" s="42"/>
      <c r="Y499" s="42"/>
      <c r="Z499" s="45">
        <f t="shared" si="205"/>
        <v>7692188.8799999999</v>
      </c>
      <c r="AA499" s="42"/>
      <c r="AB499" s="45"/>
      <c r="AC499" s="46"/>
      <c r="AD499" s="46">
        <v>2027</v>
      </c>
      <c r="AE499" s="46">
        <v>2027</v>
      </c>
      <c r="AF499" s="4"/>
      <c r="AG499" s="16"/>
    </row>
    <row r="500" spans="1:33" s="5" customFormat="1" ht="24" customHeight="1">
      <c r="A500" s="46">
        <f t="shared" si="202"/>
        <v>111</v>
      </c>
      <c r="B500" s="150" t="s">
        <v>533</v>
      </c>
      <c r="C500" s="48">
        <f t="shared" si="203"/>
        <v>3846094.44</v>
      </c>
      <c r="D500" s="41"/>
      <c r="E500" s="42"/>
      <c r="F500" s="42"/>
      <c r="G500" s="39"/>
      <c r="H500" s="43"/>
      <c r="I500" s="43"/>
      <c r="J500" s="46"/>
      <c r="K500" s="44"/>
      <c r="L500" s="39"/>
      <c r="M500" s="40"/>
      <c r="N500" s="100">
        <v>1</v>
      </c>
      <c r="O500" s="57">
        <f t="shared" si="204"/>
        <v>3614984</v>
      </c>
      <c r="P500" s="107"/>
      <c r="Q500" s="39"/>
      <c r="R500" s="41"/>
      <c r="S500" s="41"/>
      <c r="T500" s="41"/>
      <c r="U500" s="41"/>
      <c r="V500" s="44">
        <v>176885.68</v>
      </c>
      <c r="W500" s="58">
        <v>54224.76</v>
      </c>
      <c r="X500" s="42"/>
      <c r="Y500" s="42"/>
      <c r="Z500" s="45">
        <f t="shared" si="205"/>
        <v>3846094.44</v>
      </c>
      <c r="AA500" s="42"/>
      <c r="AB500" s="45"/>
      <c r="AC500" s="46"/>
      <c r="AD500" s="46">
        <v>2027</v>
      </c>
      <c r="AE500" s="46">
        <v>2027</v>
      </c>
      <c r="AF500" s="4"/>
      <c r="AG500" s="16"/>
    </row>
    <row r="501" spans="1:33" s="5" customFormat="1" ht="24" customHeight="1">
      <c r="A501" s="46">
        <f t="shared" si="202"/>
        <v>112</v>
      </c>
      <c r="B501" s="150" t="s">
        <v>534</v>
      </c>
      <c r="C501" s="48">
        <f t="shared" si="203"/>
        <v>7692188.8799999999</v>
      </c>
      <c r="D501" s="41"/>
      <c r="E501" s="42"/>
      <c r="F501" s="42"/>
      <c r="G501" s="39"/>
      <c r="H501" s="43"/>
      <c r="I501" s="43"/>
      <c r="J501" s="46"/>
      <c r="K501" s="44"/>
      <c r="L501" s="39"/>
      <c r="M501" s="40"/>
      <c r="N501" s="100">
        <v>2</v>
      </c>
      <c r="O501" s="57">
        <f t="shared" si="204"/>
        <v>7229968</v>
      </c>
      <c r="P501" s="107"/>
      <c r="Q501" s="39"/>
      <c r="R501" s="41"/>
      <c r="S501" s="41"/>
      <c r="T501" s="41"/>
      <c r="U501" s="41"/>
      <c r="V501" s="44">
        <v>353771.36</v>
      </c>
      <c r="W501" s="58">
        <v>108449.52</v>
      </c>
      <c r="X501" s="42"/>
      <c r="Y501" s="42"/>
      <c r="Z501" s="45">
        <f t="shared" si="205"/>
        <v>7692188.8799999999</v>
      </c>
      <c r="AA501" s="42"/>
      <c r="AB501" s="45"/>
      <c r="AC501" s="46"/>
      <c r="AD501" s="46">
        <v>2027</v>
      </c>
      <c r="AE501" s="46">
        <v>2027</v>
      </c>
      <c r="AF501" s="4"/>
      <c r="AG501" s="16"/>
    </row>
    <row r="502" spans="1:33" s="5" customFormat="1" ht="24" customHeight="1">
      <c r="A502" s="46">
        <f t="shared" si="202"/>
        <v>113</v>
      </c>
      <c r="B502" s="150" t="s">
        <v>535</v>
      </c>
      <c r="C502" s="48">
        <f t="shared" si="203"/>
        <v>3846094.44</v>
      </c>
      <c r="D502" s="41"/>
      <c r="E502" s="42"/>
      <c r="F502" s="42"/>
      <c r="G502" s="39"/>
      <c r="H502" s="43"/>
      <c r="I502" s="43"/>
      <c r="J502" s="46"/>
      <c r="K502" s="44"/>
      <c r="L502" s="39"/>
      <c r="M502" s="40"/>
      <c r="N502" s="100">
        <v>1</v>
      </c>
      <c r="O502" s="57">
        <f t="shared" si="204"/>
        <v>3614984</v>
      </c>
      <c r="P502" s="107"/>
      <c r="Q502" s="39"/>
      <c r="R502" s="41"/>
      <c r="S502" s="41"/>
      <c r="T502" s="41"/>
      <c r="U502" s="41"/>
      <c r="V502" s="44">
        <v>176885.68</v>
      </c>
      <c r="W502" s="58">
        <v>54224.76</v>
      </c>
      <c r="X502" s="42"/>
      <c r="Y502" s="42"/>
      <c r="Z502" s="45">
        <f t="shared" si="205"/>
        <v>3846094.44</v>
      </c>
      <c r="AA502" s="42"/>
      <c r="AB502" s="45"/>
      <c r="AC502" s="46"/>
      <c r="AD502" s="46">
        <v>2027</v>
      </c>
      <c r="AE502" s="46">
        <v>2027</v>
      </c>
      <c r="AF502" s="4"/>
      <c r="AG502" s="16"/>
    </row>
    <row r="503" spans="1:33" s="5" customFormat="1" ht="24" customHeight="1">
      <c r="A503" s="46">
        <f t="shared" si="202"/>
        <v>114</v>
      </c>
      <c r="B503" s="150" t="s">
        <v>536</v>
      </c>
      <c r="C503" s="48">
        <f t="shared" si="203"/>
        <v>7692188.8799999999</v>
      </c>
      <c r="D503" s="41"/>
      <c r="E503" s="42"/>
      <c r="F503" s="42"/>
      <c r="G503" s="39"/>
      <c r="H503" s="43"/>
      <c r="I503" s="43"/>
      <c r="J503" s="46"/>
      <c r="K503" s="44"/>
      <c r="L503" s="39"/>
      <c r="M503" s="40"/>
      <c r="N503" s="100">
        <v>2</v>
      </c>
      <c r="O503" s="57">
        <f t="shared" si="204"/>
        <v>7229968</v>
      </c>
      <c r="P503" s="107"/>
      <c r="Q503" s="39"/>
      <c r="R503" s="41"/>
      <c r="S503" s="41"/>
      <c r="T503" s="41"/>
      <c r="U503" s="41"/>
      <c r="V503" s="44">
        <v>353771.36</v>
      </c>
      <c r="W503" s="58">
        <v>108449.52</v>
      </c>
      <c r="X503" s="42"/>
      <c r="Y503" s="42"/>
      <c r="Z503" s="45">
        <f t="shared" si="205"/>
        <v>7692188.8799999999</v>
      </c>
      <c r="AA503" s="42"/>
      <c r="AB503" s="45"/>
      <c r="AC503" s="46"/>
      <c r="AD503" s="46">
        <v>2027</v>
      </c>
      <c r="AE503" s="46">
        <v>2027</v>
      </c>
      <c r="AF503" s="4"/>
      <c r="AG503" s="16"/>
    </row>
    <row r="504" spans="1:33" s="5" customFormat="1" ht="24" customHeight="1">
      <c r="A504" s="46">
        <f t="shared" si="202"/>
        <v>115</v>
      </c>
      <c r="B504" s="150" t="s">
        <v>537</v>
      </c>
      <c r="C504" s="48">
        <f t="shared" si="203"/>
        <v>7692188.8799999999</v>
      </c>
      <c r="D504" s="41"/>
      <c r="E504" s="42"/>
      <c r="F504" s="42"/>
      <c r="G504" s="39"/>
      <c r="H504" s="43"/>
      <c r="I504" s="43"/>
      <c r="J504" s="46"/>
      <c r="K504" s="44"/>
      <c r="L504" s="39"/>
      <c r="M504" s="40"/>
      <c r="N504" s="100">
        <v>2</v>
      </c>
      <c r="O504" s="57">
        <f t="shared" si="204"/>
        <v>7229968</v>
      </c>
      <c r="P504" s="107"/>
      <c r="Q504" s="39"/>
      <c r="R504" s="41"/>
      <c r="S504" s="41"/>
      <c r="T504" s="41"/>
      <c r="U504" s="41"/>
      <c r="V504" s="44">
        <v>353771.36</v>
      </c>
      <c r="W504" s="58">
        <v>108449.52</v>
      </c>
      <c r="X504" s="42"/>
      <c r="Y504" s="42"/>
      <c r="Z504" s="45">
        <f t="shared" si="205"/>
        <v>7692188.8799999999</v>
      </c>
      <c r="AA504" s="42"/>
      <c r="AB504" s="45"/>
      <c r="AC504" s="46"/>
      <c r="AD504" s="46">
        <v>2027</v>
      </c>
      <c r="AE504" s="46">
        <v>2027</v>
      </c>
      <c r="AF504" s="4"/>
      <c r="AG504" s="16"/>
    </row>
    <row r="505" spans="1:33" s="5" customFormat="1" ht="24" customHeight="1">
      <c r="A505" s="46">
        <f t="shared" si="202"/>
        <v>116</v>
      </c>
      <c r="B505" s="150" t="s">
        <v>538</v>
      </c>
      <c r="C505" s="48">
        <f t="shared" si="203"/>
        <v>3846094.44</v>
      </c>
      <c r="D505" s="41"/>
      <c r="E505" s="42"/>
      <c r="F505" s="42"/>
      <c r="G505" s="39"/>
      <c r="H505" s="43"/>
      <c r="I505" s="43"/>
      <c r="J505" s="46"/>
      <c r="K505" s="44"/>
      <c r="L505" s="39"/>
      <c r="M505" s="40"/>
      <c r="N505" s="100">
        <v>1</v>
      </c>
      <c r="O505" s="57">
        <f t="shared" si="204"/>
        <v>3614984</v>
      </c>
      <c r="P505" s="107"/>
      <c r="Q505" s="39"/>
      <c r="R505" s="41"/>
      <c r="S505" s="41"/>
      <c r="T505" s="41"/>
      <c r="U505" s="41"/>
      <c r="V505" s="44">
        <v>176885.68</v>
      </c>
      <c r="W505" s="58">
        <v>54224.76</v>
      </c>
      <c r="X505" s="42"/>
      <c r="Y505" s="42"/>
      <c r="Z505" s="45">
        <f t="shared" si="205"/>
        <v>3846094.44</v>
      </c>
      <c r="AA505" s="42"/>
      <c r="AB505" s="45"/>
      <c r="AC505" s="46"/>
      <c r="AD505" s="46">
        <v>2027</v>
      </c>
      <c r="AE505" s="46">
        <v>2027</v>
      </c>
      <c r="AF505" s="4"/>
      <c r="AG505" s="16"/>
    </row>
    <row r="506" spans="1:33" s="5" customFormat="1" ht="24" customHeight="1">
      <c r="A506" s="46">
        <f t="shared" si="202"/>
        <v>117</v>
      </c>
      <c r="B506" s="150" t="s">
        <v>539</v>
      </c>
      <c r="C506" s="48">
        <f t="shared" si="203"/>
        <v>3846094.44</v>
      </c>
      <c r="D506" s="41"/>
      <c r="E506" s="42"/>
      <c r="F506" s="42"/>
      <c r="G506" s="39"/>
      <c r="H506" s="43"/>
      <c r="I506" s="43"/>
      <c r="J506" s="46"/>
      <c r="K506" s="44"/>
      <c r="L506" s="39"/>
      <c r="M506" s="40"/>
      <c r="N506" s="100">
        <v>1</v>
      </c>
      <c r="O506" s="57">
        <f t="shared" si="204"/>
        <v>3614984</v>
      </c>
      <c r="P506" s="107"/>
      <c r="Q506" s="39"/>
      <c r="R506" s="41"/>
      <c r="S506" s="41"/>
      <c r="T506" s="41"/>
      <c r="U506" s="41"/>
      <c r="V506" s="44">
        <v>176885.68</v>
      </c>
      <c r="W506" s="58">
        <v>54224.76</v>
      </c>
      <c r="X506" s="42"/>
      <c r="Y506" s="42"/>
      <c r="Z506" s="45">
        <f t="shared" si="205"/>
        <v>3846094.44</v>
      </c>
      <c r="AA506" s="42"/>
      <c r="AB506" s="45"/>
      <c r="AC506" s="46"/>
      <c r="AD506" s="46">
        <v>2027</v>
      </c>
      <c r="AE506" s="46">
        <v>2027</v>
      </c>
      <c r="AF506" s="4"/>
      <c r="AG506" s="16"/>
    </row>
    <row r="507" spans="1:33" s="5" customFormat="1" ht="24" customHeight="1">
      <c r="A507" s="46">
        <f t="shared" si="202"/>
        <v>118</v>
      </c>
      <c r="B507" s="150" t="s">
        <v>540</v>
      </c>
      <c r="C507" s="48">
        <f t="shared" si="203"/>
        <v>3846094.44</v>
      </c>
      <c r="D507" s="41"/>
      <c r="E507" s="42"/>
      <c r="F507" s="42"/>
      <c r="G507" s="39"/>
      <c r="H507" s="43"/>
      <c r="I507" s="43"/>
      <c r="J507" s="46"/>
      <c r="K507" s="44"/>
      <c r="L507" s="39"/>
      <c r="M507" s="40"/>
      <c r="N507" s="100">
        <v>1</v>
      </c>
      <c r="O507" s="57">
        <f t="shared" si="204"/>
        <v>3614984</v>
      </c>
      <c r="P507" s="107"/>
      <c r="Q507" s="39"/>
      <c r="R507" s="41"/>
      <c r="S507" s="41"/>
      <c r="T507" s="41"/>
      <c r="U507" s="41"/>
      <c r="V507" s="44">
        <v>176885.68</v>
      </c>
      <c r="W507" s="58">
        <v>54224.76</v>
      </c>
      <c r="X507" s="42"/>
      <c r="Y507" s="42"/>
      <c r="Z507" s="45">
        <f t="shared" si="205"/>
        <v>3846094.44</v>
      </c>
      <c r="AA507" s="42"/>
      <c r="AB507" s="45"/>
      <c r="AC507" s="46"/>
      <c r="AD507" s="46">
        <v>2027</v>
      </c>
      <c r="AE507" s="46">
        <v>2027</v>
      </c>
      <c r="AF507" s="4"/>
      <c r="AG507" s="16"/>
    </row>
    <row r="508" spans="1:33" s="5" customFormat="1" ht="24" customHeight="1">
      <c r="A508" s="46">
        <f t="shared" si="202"/>
        <v>119</v>
      </c>
      <c r="B508" s="150" t="s">
        <v>541</v>
      </c>
      <c r="C508" s="48">
        <f t="shared" si="203"/>
        <v>15384377.76</v>
      </c>
      <c r="D508" s="41"/>
      <c r="E508" s="42"/>
      <c r="F508" s="42"/>
      <c r="G508" s="39"/>
      <c r="H508" s="43"/>
      <c r="I508" s="43"/>
      <c r="J508" s="46"/>
      <c r="K508" s="44"/>
      <c r="L508" s="39"/>
      <c r="M508" s="40"/>
      <c r="N508" s="100">
        <v>4</v>
      </c>
      <c r="O508" s="57">
        <f t="shared" si="204"/>
        <v>14459936</v>
      </c>
      <c r="P508" s="107"/>
      <c r="Q508" s="39"/>
      <c r="R508" s="41"/>
      <c r="S508" s="41"/>
      <c r="T508" s="41"/>
      <c r="U508" s="41"/>
      <c r="V508" s="44">
        <v>707542.72</v>
      </c>
      <c r="W508" s="58">
        <v>216899.04</v>
      </c>
      <c r="X508" s="42"/>
      <c r="Y508" s="42"/>
      <c r="Z508" s="45">
        <f t="shared" si="205"/>
        <v>15384377.76</v>
      </c>
      <c r="AA508" s="42"/>
      <c r="AB508" s="45"/>
      <c r="AC508" s="46"/>
      <c r="AD508" s="46">
        <v>2027</v>
      </c>
      <c r="AE508" s="46">
        <v>2027</v>
      </c>
      <c r="AF508" s="4"/>
      <c r="AG508" s="16"/>
    </row>
    <row r="509" spans="1:33" s="5" customFormat="1" ht="24" customHeight="1">
      <c r="A509" s="46">
        <f t="shared" si="202"/>
        <v>120</v>
      </c>
      <c r="B509" s="150" t="s">
        <v>542</v>
      </c>
      <c r="C509" s="48">
        <f t="shared" si="203"/>
        <v>3846094.44</v>
      </c>
      <c r="D509" s="41"/>
      <c r="E509" s="42"/>
      <c r="F509" s="42"/>
      <c r="G509" s="39"/>
      <c r="H509" s="43"/>
      <c r="I509" s="43"/>
      <c r="J509" s="46"/>
      <c r="K509" s="44"/>
      <c r="L509" s="39"/>
      <c r="M509" s="40"/>
      <c r="N509" s="100">
        <v>1</v>
      </c>
      <c r="O509" s="57">
        <f t="shared" si="204"/>
        <v>3614984</v>
      </c>
      <c r="P509" s="107"/>
      <c r="Q509" s="39"/>
      <c r="R509" s="41"/>
      <c r="S509" s="41"/>
      <c r="T509" s="41"/>
      <c r="U509" s="41"/>
      <c r="V509" s="44">
        <v>176885.68</v>
      </c>
      <c r="W509" s="58">
        <v>54224.76</v>
      </c>
      <c r="X509" s="42"/>
      <c r="Y509" s="42"/>
      <c r="Z509" s="45">
        <f t="shared" si="205"/>
        <v>3846094.44</v>
      </c>
      <c r="AA509" s="42"/>
      <c r="AB509" s="45"/>
      <c r="AC509" s="46"/>
      <c r="AD509" s="46">
        <v>2027</v>
      </c>
      <c r="AE509" s="46">
        <v>2027</v>
      </c>
      <c r="AF509" s="4"/>
      <c r="AG509" s="16"/>
    </row>
    <row r="510" spans="1:33" s="5" customFormat="1" ht="24" customHeight="1">
      <c r="A510" s="46">
        <f t="shared" si="202"/>
        <v>121</v>
      </c>
      <c r="B510" s="150" t="s">
        <v>543</v>
      </c>
      <c r="C510" s="48">
        <f t="shared" si="203"/>
        <v>3846094.44</v>
      </c>
      <c r="D510" s="41"/>
      <c r="E510" s="42"/>
      <c r="F510" s="42"/>
      <c r="G510" s="39"/>
      <c r="H510" s="43"/>
      <c r="I510" s="43"/>
      <c r="J510" s="46"/>
      <c r="K510" s="44"/>
      <c r="L510" s="39"/>
      <c r="M510" s="40"/>
      <c r="N510" s="100">
        <v>1</v>
      </c>
      <c r="O510" s="57">
        <f t="shared" si="204"/>
        <v>3614984</v>
      </c>
      <c r="P510" s="107"/>
      <c r="Q510" s="39"/>
      <c r="R510" s="41"/>
      <c r="S510" s="41"/>
      <c r="T510" s="41"/>
      <c r="U510" s="41"/>
      <c r="V510" s="44">
        <v>176885.68</v>
      </c>
      <c r="W510" s="58">
        <v>54224.76</v>
      </c>
      <c r="X510" s="42"/>
      <c r="Y510" s="42"/>
      <c r="Z510" s="45">
        <f t="shared" si="205"/>
        <v>3846094.44</v>
      </c>
      <c r="AA510" s="42"/>
      <c r="AB510" s="45"/>
      <c r="AC510" s="46"/>
      <c r="AD510" s="46">
        <v>2027</v>
      </c>
      <c r="AE510" s="46">
        <v>2027</v>
      </c>
      <c r="AF510" s="4"/>
      <c r="AG510" s="16"/>
    </row>
    <row r="511" spans="1:33" s="5" customFormat="1" ht="24" customHeight="1">
      <c r="A511" s="46">
        <f t="shared" si="202"/>
        <v>122</v>
      </c>
      <c r="B511" s="150" t="s">
        <v>544</v>
      </c>
      <c r="C511" s="48">
        <f t="shared" si="203"/>
        <v>3846094.44</v>
      </c>
      <c r="D511" s="41"/>
      <c r="E511" s="42"/>
      <c r="F511" s="42"/>
      <c r="G511" s="39"/>
      <c r="H511" s="43"/>
      <c r="I511" s="43"/>
      <c r="J511" s="46"/>
      <c r="K511" s="44"/>
      <c r="L511" s="39"/>
      <c r="M511" s="40"/>
      <c r="N511" s="100">
        <v>1</v>
      </c>
      <c r="O511" s="57">
        <f t="shared" si="204"/>
        <v>3614984</v>
      </c>
      <c r="P511" s="107"/>
      <c r="Q511" s="39"/>
      <c r="R511" s="41"/>
      <c r="S511" s="41"/>
      <c r="T511" s="41"/>
      <c r="U511" s="41"/>
      <c r="V511" s="44">
        <v>176885.68</v>
      </c>
      <c r="W511" s="58">
        <v>54224.76</v>
      </c>
      <c r="X511" s="42"/>
      <c r="Y511" s="42"/>
      <c r="Z511" s="45">
        <f t="shared" si="205"/>
        <v>3846094.44</v>
      </c>
      <c r="AA511" s="42"/>
      <c r="AB511" s="45"/>
      <c r="AC511" s="46"/>
      <c r="AD511" s="46">
        <v>2027</v>
      </c>
      <c r="AE511" s="46">
        <v>2027</v>
      </c>
      <c r="AF511" s="4"/>
      <c r="AG511" s="16"/>
    </row>
    <row r="512" spans="1:33" s="5" customFormat="1" ht="24" customHeight="1">
      <c r="A512" s="46">
        <f t="shared" si="202"/>
        <v>123</v>
      </c>
      <c r="B512" s="150" t="s">
        <v>545</v>
      </c>
      <c r="C512" s="48">
        <f t="shared" si="203"/>
        <v>3846094.44</v>
      </c>
      <c r="D512" s="41"/>
      <c r="E512" s="42"/>
      <c r="F512" s="42"/>
      <c r="G512" s="39"/>
      <c r="H512" s="43"/>
      <c r="I512" s="43"/>
      <c r="J512" s="46"/>
      <c r="K512" s="44"/>
      <c r="L512" s="39"/>
      <c r="M512" s="40"/>
      <c r="N512" s="100">
        <v>1</v>
      </c>
      <c r="O512" s="57">
        <f t="shared" si="204"/>
        <v>3614984</v>
      </c>
      <c r="P512" s="107"/>
      <c r="Q512" s="39"/>
      <c r="R512" s="41"/>
      <c r="S512" s="41"/>
      <c r="T512" s="41"/>
      <c r="U512" s="41"/>
      <c r="V512" s="44">
        <v>176885.68</v>
      </c>
      <c r="W512" s="58">
        <v>54224.76</v>
      </c>
      <c r="X512" s="42"/>
      <c r="Y512" s="42"/>
      <c r="Z512" s="45">
        <f t="shared" si="205"/>
        <v>3846094.44</v>
      </c>
      <c r="AA512" s="42"/>
      <c r="AB512" s="45"/>
      <c r="AC512" s="46"/>
      <c r="AD512" s="46">
        <v>2027</v>
      </c>
      <c r="AE512" s="46">
        <v>2027</v>
      </c>
      <c r="AF512" s="4"/>
      <c r="AG512" s="16"/>
    </row>
    <row r="513" spans="1:33" s="5" customFormat="1" ht="24" customHeight="1">
      <c r="A513" s="46">
        <f>A512+1</f>
        <v>124</v>
      </c>
      <c r="B513" s="150" t="s">
        <v>340</v>
      </c>
      <c r="C513" s="48">
        <f t="shared" si="203"/>
        <v>3846094.44</v>
      </c>
      <c r="D513" s="41"/>
      <c r="E513" s="42"/>
      <c r="F513" s="42"/>
      <c r="G513" s="39"/>
      <c r="H513" s="43"/>
      <c r="I513" s="43"/>
      <c r="J513" s="46"/>
      <c r="K513" s="44"/>
      <c r="L513" s="39"/>
      <c r="M513" s="40"/>
      <c r="N513" s="100">
        <v>1</v>
      </c>
      <c r="O513" s="57">
        <f t="shared" si="204"/>
        <v>3614984</v>
      </c>
      <c r="P513" s="107"/>
      <c r="Q513" s="39"/>
      <c r="R513" s="41"/>
      <c r="S513" s="41"/>
      <c r="T513" s="41"/>
      <c r="U513" s="41"/>
      <c r="V513" s="44">
        <v>176885.68</v>
      </c>
      <c r="W513" s="58">
        <v>54224.76</v>
      </c>
      <c r="X513" s="42"/>
      <c r="Y513" s="42"/>
      <c r="Z513" s="45">
        <f t="shared" si="205"/>
        <v>3846094.44</v>
      </c>
      <c r="AA513" s="42"/>
      <c r="AB513" s="45"/>
      <c r="AC513" s="46"/>
      <c r="AD513" s="46">
        <v>2027</v>
      </c>
      <c r="AE513" s="46">
        <v>2027</v>
      </c>
      <c r="AF513" s="4"/>
      <c r="AG513" s="16"/>
    </row>
    <row r="514" spans="1:33" s="5" customFormat="1" ht="24" customHeight="1">
      <c r="A514" s="46">
        <f t="shared" ref="A514:A522" si="206">A513+1</f>
        <v>125</v>
      </c>
      <c r="B514" s="79" t="s">
        <v>546</v>
      </c>
      <c r="C514" s="48">
        <f t="shared" si="203"/>
        <v>37553453.619999997</v>
      </c>
      <c r="D514" s="41">
        <v>4271298.0199999996</v>
      </c>
      <c r="E514" s="42"/>
      <c r="F514" s="42"/>
      <c r="G514" s="39">
        <v>2937200.53</v>
      </c>
      <c r="H514" s="43">
        <v>4215605.8099999996</v>
      </c>
      <c r="I514" s="43">
        <v>16137426.82</v>
      </c>
      <c r="J514" s="73">
        <v>1</v>
      </c>
      <c r="K514" s="95">
        <v>2771340</v>
      </c>
      <c r="L514" s="39">
        <v>4928587.62</v>
      </c>
      <c r="M514" s="40"/>
      <c r="N514" s="100"/>
      <c r="O514" s="40"/>
      <c r="P514" s="40"/>
      <c r="Q514" s="39"/>
      <c r="R514" s="41"/>
      <c r="S514" s="41"/>
      <c r="T514" s="41"/>
      <c r="U514" s="41"/>
      <c r="V514" s="44">
        <v>1763072.94</v>
      </c>
      <c r="W514" s="58">
        <f t="shared" si="199"/>
        <v>528921.88</v>
      </c>
      <c r="X514" s="42"/>
      <c r="Y514" s="42"/>
      <c r="Z514" s="42"/>
      <c r="AA514" s="42"/>
      <c r="AB514" s="41">
        <f t="shared" si="200"/>
        <v>37553453.619999997</v>
      </c>
      <c r="AC514" s="46"/>
      <c r="AD514" s="46">
        <v>2027</v>
      </c>
      <c r="AE514" s="46">
        <v>2027</v>
      </c>
      <c r="AF514" s="4"/>
      <c r="AG514" s="16"/>
    </row>
    <row r="515" spans="1:33" s="5" customFormat="1" ht="24" customHeight="1">
      <c r="A515" s="46">
        <f t="shared" si="206"/>
        <v>126</v>
      </c>
      <c r="B515" s="150" t="s">
        <v>547</v>
      </c>
      <c r="C515" s="48">
        <f t="shared" si="203"/>
        <v>7692188.9000000004</v>
      </c>
      <c r="D515" s="41"/>
      <c r="E515" s="42"/>
      <c r="F515" s="42"/>
      <c r="G515" s="39"/>
      <c r="H515" s="43"/>
      <c r="I515" s="43"/>
      <c r="J515" s="46"/>
      <c r="K515" s="44"/>
      <c r="L515" s="39"/>
      <c r="M515" s="40"/>
      <c r="N515" s="100">
        <v>2</v>
      </c>
      <c r="O515" s="57">
        <f t="shared" ref="O515" si="207">3614984*N515</f>
        <v>7229968</v>
      </c>
      <c r="P515" s="107"/>
      <c r="Q515" s="39"/>
      <c r="R515" s="41"/>
      <c r="S515" s="41"/>
      <c r="T515" s="41"/>
      <c r="U515" s="41"/>
      <c r="V515" s="44">
        <v>353771.38</v>
      </c>
      <c r="W515" s="58">
        <v>108449.52</v>
      </c>
      <c r="X515" s="42"/>
      <c r="Y515" s="42"/>
      <c r="Z515" s="45">
        <f t="shared" ref="Z515" si="208">C515</f>
        <v>7692188.9000000004</v>
      </c>
      <c r="AA515" s="42"/>
      <c r="AB515" s="45"/>
      <c r="AC515" s="46"/>
      <c r="AD515" s="46">
        <v>2027</v>
      </c>
      <c r="AE515" s="46">
        <v>2027</v>
      </c>
      <c r="AF515" s="4"/>
      <c r="AG515" s="16"/>
    </row>
    <row r="516" spans="1:33" s="5" customFormat="1" ht="23.25" customHeight="1">
      <c r="A516" s="46">
        <f t="shared" si="206"/>
        <v>127</v>
      </c>
      <c r="B516" s="79" t="s">
        <v>548</v>
      </c>
      <c r="C516" s="48">
        <f t="shared" ref="C516:C522" si="209">D516+F516+G516+H516+I516+K516+L516+M516+O516+P516+Q516+R516+S516+W516+V516+X516</f>
        <v>13988806.25</v>
      </c>
      <c r="D516" s="41"/>
      <c r="E516" s="41"/>
      <c r="F516" s="41"/>
      <c r="G516" s="39"/>
      <c r="H516" s="43"/>
      <c r="I516" s="43"/>
      <c r="J516" s="88"/>
      <c r="K516" s="41"/>
      <c r="L516" s="39"/>
      <c r="M516" s="39"/>
      <c r="N516" s="165"/>
      <c r="O516" s="39"/>
      <c r="P516" s="41">
        <v>13135029.34</v>
      </c>
      <c r="Q516" s="139"/>
      <c r="R516" s="41"/>
      <c r="S516" s="39"/>
      <c r="T516" s="39"/>
      <c r="U516" s="39"/>
      <c r="V516" s="44">
        <v>656751.47</v>
      </c>
      <c r="W516" s="58">
        <f t="shared" si="199"/>
        <v>197025.44</v>
      </c>
      <c r="X516" s="42"/>
      <c r="Y516" s="42"/>
      <c r="Z516" s="45"/>
      <c r="AA516" s="42"/>
      <c r="AB516" s="41">
        <f t="shared" si="200"/>
        <v>13988806.25</v>
      </c>
      <c r="AC516" s="46"/>
      <c r="AD516" s="46">
        <v>2027</v>
      </c>
      <c r="AE516" s="46">
        <v>2027</v>
      </c>
      <c r="AF516" s="16"/>
      <c r="AG516" s="16"/>
    </row>
    <row r="517" spans="1:33" s="5" customFormat="1" ht="23.25" customHeight="1">
      <c r="A517" s="46">
        <f t="shared" si="206"/>
        <v>128</v>
      </c>
      <c r="B517" s="79" t="s">
        <v>549</v>
      </c>
      <c r="C517" s="48">
        <f t="shared" si="209"/>
        <v>14198158.67</v>
      </c>
      <c r="D517" s="41"/>
      <c r="E517" s="41"/>
      <c r="F517" s="41"/>
      <c r="G517" s="39"/>
      <c r="H517" s="43"/>
      <c r="I517" s="43"/>
      <c r="J517" s="88"/>
      <c r="K517" s="21"/>
      <c r="L517" s="39"/>
      <c r="M517" s="39"/>
      <c r="N517" s="165"/>
      <c r="O517" s="39"/>
      <c r="P517" s="41">
        <v>13331604.380000001</v>
      </c>
      <c r="Q517" s="139"/>
      <c r="R517" s="41"/>
      <c r="S517" s="39"/>
      <c r="T517" s="39"/>
      <c r="U517" s="39"/>
      <c r="V517" s="44">
        <v>666580.22</v>
      </c>
      <c r="W517" s="58">
        <f t="shared" si="199"/>
        <v>199974.07</v>
      </c>
      <c r="X517" s="42"/>
      <c r="Y517" s="42"/>
      <c r="Z517" s="45"/>
      <c r="AA517" s="42"/>
      <c r="AB517" s="41">
        <f t="shared" si="200"/>
        <v>14198158.67</v>
      </c>
      <c r="AC517" s="46"/>
      <c r="AD517" s="46">
        <v>2027</v>
      </c>
      <c r="AE517" s="46">
        <v>2027</v>
      </c>
      <c r="AF517" s="16"/>
      <c r="AG517" s="16"/>
    </row>
    <row r="518" spans="1:33" s="5" customFormat="1" ht="23.25" customHeight="1">
      <c r="A518" s="46">
        <f t="shared" si="206"/>
        <v>129</v>
      </c>
      <c r="B518" s="79" t="s">
        <v>550</v>
      </c>
      <c r="C518" s="48">
        <f t="shared" si="209"/>
        <v>13549780.5</v>
      </c>
      <c r="D518" s="41"/>
      <c r="E518" s="41"/>
      <c r="F518" s="41"/>
      <c r="G518" s="39"/>
      <c r="H518" s="43"/>
      <c r="I518" s="43"/>
      <c r="J518" s="88"/>
      <c r="K518" s="21"/>
      <c r="L518" s="39"/>
      <c r="M518" s="39"/>
      <c r="N518" s="165"/>
      <c r="O518" s="39"/>
      <c r="P518" s="41">
        <v>12722798.59</v>
      </c>
      <c r="Q518" s="139"/>
      <c r="R518" s="41"/>
      <c r="S518" s="39"/>
      <c r="T518" s="39"/>
      <c r="U518" s="39"/>
      <c r="V518" s="44">
        <v>636139.93000000005</v>
      </c>
      <c r="W518" s="58">
        <f t="shared" si="199"/>
        <v>190841.98</v>
      </c>
      <c r="X518" s="42"/>
      <c r="Y518" s="42"/>
      <c r="Z518" s="45"/>
      <c r="AA518" s="42"/>
      <c r="AB518" s="41">
        <f t="shared" si="200"/>
        <v>13549780.5</v>
      </c>
      <c r="AC518" s="46"/>
      <c r="AD518" s="46">
        <v>2027</v>
      </c>
      <c r="AE518" s="46">
        <v>2027</v>
      </c>
      <c r="AF518" s="16"/>
      <c r="AG518" s="16"/>
    </row>
    <row r="519" spans="1:33" s="5" customFormat="1" ht="23.25" customHeight="1">
      <c r="A519" s="46">
        <f t="shared" si="206"/>
        <v>130</v>
      </c>
      <c r="B519" s="79" t="s">
        <v>551</v>
      </c>
      <c r="C519" s="48">
        <f t="shared" si="209"/>
        <v>15168363.029999999</v>
      </c>
      <c r="D519" s="41"/>
      <c r="E519" s="41"/>
      <c r="F519" s="41"/>
      <c r="G519" s="39"/>
      <c r="H519" s="43"/>
      <c r="I519" s="43"/>
      <c r="J519" s="88"/>
      <c r="K519" s="21"/>
      <c r="L519" s="39"/>
      <c r="M519" s="39"/>
      <c r="N519" s="165"/>
      <c r="O519" s="39"/>
      <c r="P519" s="41">
        <v>14242594.390000001</v>
      </c>
      <c r="Q519" s="139"/>
      <c r="R519" s="41"/>
      <c r="S519" s="39"/>
      <c r="T519" s="39"/>
      <c r="U519" s="39"/>
      <c r="V519" s="44">
        <v>712129.72</v>
      </c>
      <c r="W519" s="58">
        <f t="shared" si="199"/>
        <v>213638.92</v>
      </c>
      <c r="X519" s="42"/>
      <c r="Y519" s="42"/>
      <c r="Z519" s="45"/>
      <c r="AA519" s="42"/>
      <c r="AB519" s="41">
        <f t="shared" si="200"/>
        <v>15168363.029999999</v>
      </c>
      <c r="AC519" s="46"/>
      <c r="AD519" s="46">
        <v>2027</v>
      </c>
      <c r="AE519" s="46">
        <v>2027</v>
      </c>
      <c r="AF519" s="16"/>
      <c r="AG519" s="16"/>
    </row>
    <row r="520" spans="1:33" s="5" customFormat="1" ht="23.25" customHeight="1">
      <c r="A520" s="46">
        <f t="shared" si="206"/>
        <v>131</v>
      </c>
      <c r="B520" s="79" t="s">
        <v>552</v>
      </c>
      <c r="C520" s="48">
        <f t="shared" si="209"/>
        <v>18474997.170000002</v>
      </c>
      <c r="D520" s="41"/>
      <c r="E520" s="41"/>
      <c r="F520" s="41"/>
      <c r="G520" s="39"/>
      <c r="H520" s="43"/>
      <c r="I520" s="43"/>
      <c r="J520" s="88"/>
      <c r="K520" s="21"/>
      <c r="L520" s="39"/>
      <c r="M520" s="39"/>
      <c r="N520" s="165"/>
      <c r="O520" s="39"/>
      <c r="P520" s="41">
        <v>17347415.18</v>
      </c>
      <c r="Q520" s="139"/>
      <c r="R520" s="41"/>
      <c r="S520" s="39"/>
      <c r="T520" s="39"/>
      <c r="U520" s="39"/>
      <c r="V520" s="44">
        <v>867370.76</v>
      </c>
      <c r="W520" s="58">
        <f t="shared" si="199"/>
        <v>260211.23</v>
      </c>
      <c r="X520" s="42"/>
      <c r="Y520" s="42"/>
      <c r="Z520" s="45"/>
      <c r="AA520" s="42"/>
      <c r="AB520" s="41">
        <f t="shared" si="200"/>
        <v>18474997.170000002</v>
      </c>
      <c r="AC520" s="46"/>
      <c r="AD520" s="46">
        <v>2027</v>
      </c>
      <c r="AE520" s="46">
        <v>2027</v>
      </c>
      <c r="AF520" s="16"/>
      <c r="AG520" s="16"/>
    </row>
    <row r="521" spans="1:33" s="5" customFormat="1" ht="23.25" customHeight="1">
      <c r="A521" s="46">
        <f t="shared" si="206"/>
        <v>132</v>
      </c>
      <c r="B521" s="79" t="s">
        <v>553</v>
      </c>
      <c r="C521" s="48">
        <f t="shared" si="209"/>
        <v>3846094.44</v>
      </c>
      <c r="D521" s="41"/>
      <c r="E521" s="42"/>
      <c r="F521" s="42"/>
      <c r="G521" s="39"/>
      <c r="H521" s="43"/>
      <c r="I521" s="43"/>
      <c r="J521" s="46"/>
      <c r="K521" s="44"/>
      <c r="L521" s="39"/>
      <c r="M521" s="40"/>
      <c r="N521" s="100">
        <v>1</v>
      </c>
      <c r="O521" s="57">
        <f t="shared" ref="O521" si="210">3614984*N521</f>
        <v>3614984</v>
      </c>
      <c r="P521" s="107"/>
      <c r="Q521" s="39"/>
      <c r="R521" s="41"/>
      <c r="S521" s="41"/>
      <c r="T521" s="41"/>
      <c r="U521" s="41"/>
      <c r="V521" s="44">
        <v>176885.68</v>
      </c>
      <c r="W521" s="58">
        <v>54224.76</v>
      </c>
      <c r="X521" s="42"/>
      <c r="Y521" s="42"/>
      <c r="Z521" s="45">
        <f t="shared" ref="Z521" si="211">C521</f>
        <v>3846094.44</v>
      </c>
      <c r="AA521" s="42"/>
      <c r="AB521" s="45"/>
      <c r="AC521" s="46"/>
      <c r="AD521" s="46">
        <v>2027</v>
      </c>
      <c r="AE521" s="46">
        <v>2027</v>
      </c>
      <c r="AF521" s="16"/>
      <c r="AG521" s="16"/>
    </row>
    <row r="522" spans="1:33" s="5" customFormat="1" ht="24" customHeight="1">
      <c r="A522" s="46">
        <f t="shared" si="206"/>
        <v>133</v>
      </c>
      <c r="B522" s="79" t="s">
        <v>554</v>
      </c>
      <c r="C522" s="48">
        <f t="shared" si="209"/>
        <v>42898435.479999997</v>
      </c>
      <c r="D522" s="41">
        <v>4931087.22</v>
      </c>
      <c r="E522" s="41"/>
      <c r="F522" s="41"/>
      <c r="G522" s="39">
        <v>3390911.13</v>
      </c>
      <c r="H522" s="43">
        <v>4866792.21</v>
      </c>
      <c r="I522" s="43">
        <v>18630181.920000002</v>
      </c>
      <c r="J522" s="73">
        <v>1</v>
      </c>
      <c r="K522" s="95">
        <v>2771340</v>
      </c>
      <c r="L522" s="39">
        <v>5689908.6200000001</v>
      </c>
      <c r="M522" s="39"/>
      <c r="N522" s="165"/>
      <c r="O522" s="39"/>
      <c r="P522" s="41"/>
      <c r="Q522" s="139"/>
      <c r="R522" s="41"/>
      <c r="S522" s="39"/>
      <c r="T522" s="39"/>
      <c r="U522" s="39"/>
      <c r="V522" s="44">
        <v>2014011.06</v>
      </c>
      <c r="W522" s="58">
        <f t="shared" si="199"/>
        <v>604203.31999999995</v>
      </c>
      <c r="X522" s="42"/>
      <c r="Y522" s="42"/>
      <c r="Z522" s="45"/>
      <c r="AA522" s="42"/>
      <c r="AB522" s="41">
        <f t="shared" si="200"/>
        <v>42898435.479999997</v>
      </c>
      <c r="AC522" s="46"/>
      <c r="AD522" s="46">
        <v>2027</v>
      </c>
      <c r="AE522" s="46">
        <v>2027</v>
      </c>
      <c r="AF522" s="4"/>
      <c r="AG522" s="16"/>
    </row>
    <row r="523" spans="1:33" s="26" customFormat="1" ht="24" customHeight="1">
      <c r="A523" s="175" t="s">
        <v>447</v>
      </c>
      <c r="B523" s="175"/>
      <c r="C523" s="61">
        <f t="shared" ref="C523:S523" si="212">SUM(C416:C522)</f>
        <v>1017625617.63</v>
      </c>
      <c r="D523" s="61">
        <f t="shared" si="212"/>
        <v>16503100.449999999</v>
      </c>
      <c r="E523" s="87">
        <f t="shared" si="212"/>
        <v>1</v>
      </c>
      <c r="F523" s="61">
        <f t="shared" si="212"/>
        <v>1612809</v>
      </c>
      <c r="G523" s="61">
        <f t="shared" si="212"/>
        <v>11348521.029999999</v>
      </c>
      <c r="H523" s="61">
        <f t="shared" si="212"/>
        <v>16287921.32</v>
      </c>
      <c r="I523" s="61">
        <f t="shared" si="212"/>
        <v>62350502</v>
      </c>
      <c r="J523" s="87">
        <f t="shared" si="212"/>
        <v>7</v>
      </c>
      <c r="K523" s="61">
        <f t="shared" si="212"/>
        <v>19399380</v>
      </c>
      <c r="L523" s="61">
        <f t="shared" si="212"/>
        <v>19042683.550000001</v>
      </c>
      <c r="M523" s="61">
        <f t="shared" si="212"/>
        <v>3071925</v>
      </c>
      <c r="N523" s="87">
        <f t="shared" si="212"/>
        <v>122</v>
      </c>
      <c r="O523" s="61">
        <f t="shared" si="212"/>
        <v>448258012</v>
      </c>
      <c r="P523" s="61">
        <f t="shared" si="212"/>
        <v>229394274.58000001</v>
      </c>
      <c r="Q523" s="61">
        <f t="shared" si="212"/>
        <v>15380501.68</v>
      </c>
      <c r="R523" s="61">
        <f t="shared" si="212"/>
        <v>77262955.689999998</v>
      </c>
      <c r="S523" s="61">
        <f t="shared" si="212"/>
        <v>35912397.229999997</v>
      </c>
      <c r="T523" s="61"/>
      <c r="U523" s="61"/>
      <c r="V523" s="61">
        <f t="shared" ref="V523:AC523" si="213">SUM(V416:V522)</f>
        <v>47463259.329999998</v>
      </c>
      <c r="W523" s="61">
        <f t="shared" si="213"/>
        <v>14337374.77</v>
      </c>
      <c r="X523" s="61">
        <f t="shared" si="213"/>
        <v>0</v>
      </c>
      <c r="Y523" s="61">
        <f t="shared" si="213"/>
        <v>0</v>
      </c>
      <c r="Z523" s="61">
        <f t="shared" si="213"/>
        <v>476923433.36000001</v>
      </c>
      <c r="AA523" s="61">
        <f t="shared" si="213"/>
        <v>0</v>
      </c>
      <c r="AB523" s="61">
        <f t="shared" si="213"/>
        <v>540702184.26999998</v>
      </c>
      <c r="AC523" s="61">
        <f t="shared" si="213"/>
        <v>0</v>
      </c>
      <c r="AD523" s="170" t="s">
        <v>29</v>
      </c>
      <c r="AE523" s="170" t="s">
        <v>29</v>
      </c>
      <c r="AF523" s="24"/>
      <c r="AG523" s="25"/>
    </row>
    <row r="524" spans="1:33" ht="24" customHeight="1">
      <c r="A524" s="179" t="s">
        <v>100</v>
      </c>
      <c r="B524" s="179"/>
      <c r="C524" s="179"/>
      <c r="D524" s="179"/>
      <c r="E524" s="179"/>
      <c r="F524" s="179"/>
      <c r="G524" s="179"/>
      <c r="H524" s="179"/>
      <c r="I524" s="179"/>
      <c r="J524" s="179"/>
      <c r="K524" s="179"/>
      <c r="L524" s="179"/>
      <c r="M524" s="179"/>
      <c r="N524" s="179"/>
      <c r="O524" s="179"/>
      <c r="P524" s="179"/>
      <c r="Q524" s="179"/>
      <c r="R524" s="179"/>
      <c r="S524" s="179"/>
      <c r="T524" s="179"/>
      <c r="U524" s="179"/>
      <c r="V524" s="179"/>
      <c r="W524" s="179"/>
      <c r="X524" s="179"/>
      <c r="Y524" s="179"/>
      <c r="Z524" s="179"/>
      <c r="AA524" s="179"/>
      <c r="AB524" s="179"/>
      <c r="AC524" s="179"/>
      <c r="AD524" s="179"/>
      <c r="AE524" s="179"/>
      <c r="AF524" s="93"/>
      <c r="AG524" s="94"/>
    </row>
    <row r="525" spans="1:33" s="5" customFormat="1" ht="24" customHeight="1">
      <c r="A525" s="46">
        <f>A522+1</f>
        <v>134</v>
      </c>
      <c r="B525" s="59" t="s">
        <v>80</v>
      </c>
      <c r="C525" s="48">
        <f>D525+F525+G525+H525+I525+K525+L525+M525+O525+P525+Q525+R525+S525+W525+V525+X525</f>
        <v>26999874.969999999</v>
      </c>
      <c r="D525" s="41">
        <v>1699782.22</v>
      </c>
      <c r="E525" s="41"/>
      <c r="F525" s="41"/>
      <c r="G525" s="39">
        <v>1324877.7</v>
      </c>
      <c r="H525" s="43">
        <v>3031769.31</v>
      </c>
      <c r="I525" s="43">
        <v>16075339.9</v>
      </c>
      <c r="J525" s="42"/>
      <c r="K525" s="41"/>
      <c r="L525" s="39">
        <v>3220226.15</v>
      </c>
      <c r="M525" s="40"/>
      <c r="N525" s="40"/>
      <c r="O525" s="40"/>
      <c r="P525" s="41"/>
      <c r="Q525" s="41"/>
      <c r="R525" s="42"/>
      <c r="S525" s="43"/>
      <c r="T525" s="43"/>
      <c r="U525" s="43"/>
      <c r="V525" s="44">
        <v>1267599.76</v>
      </c>
      <c r="W525" s="58">
        <f t="shared" ref="W525:W528" si="214">ROUND((D525+F525+G525+H525+I525+K525+L525+M525+O525+P525+Q525+R525+S525)*1.5%,2)</f>
        <v>380279.93</v>
      </c>
      <c r="X525" s="42"/>
      <c r="Y525" s="42"/>
      <c r="Z525" s="42"/>
      <c r="AA525" s="42"/>
      <c r="AB525" s="45">
        <f>C525</f>
        <v>26999874.969999999</v>
      </c>
      <c r="AC525" s="46"/>
      <c r="AD525" s="46">
        <v>2027</v>
      </c>
      <c r="AE525" s="46">
        <v>2027</v>
      </c>
      <c r="AF525" s="16"/>
      <c r="AG525" s="16"/>
    </row>
    <row r="526" spans="1:33" s="5" customFormat="1" ht="24" customHeight="1">
      <c r="A526" s="46">
        <f>A525+1</f>
        <v>135</v>
      </c>
      <c r="B526" s="159" t="s">
        <v>67</v>
      </c>
      <c r="C526" s="48">
        <f t="shared" ref="C526:C528" si="215">D526+F526+G526+H526+I526+K526+L526+M526+O526+P526+Q526+R526+S526+W526+V526+X526</f>
        <v>27793701.199999999</v>
      </c>
      <c r="D526" s="41">
        <v>1749757.7</v>
      </c>
      <c r="E526" s="42"/>
      <c r="F526" s="42"/>
      <c r="G526" s="39">
        <v>1363830.57</v>
      </c>
      <c r="H526" s="45">
        <v>3120906.68</v>
      </c>
      <c r="I526" s="43">
        <v>16547972.699999999</v>
      </c>
      <c r="J526" s="42"/>
      <c r="K526" s="41"/>
      <c r="L526" s="39">
        <v>3314904.37</v>
      </c>
      <c r="M526" s="40"/>
      <c r="N526" s="40"/>
      <c r="O526" s="40"/>
      <c r="P526" s="42"/>
      <c r="Q526" s="60"/>
      <c r="R526" s="44"/>
      <c r="S526" s="41"/>
      <c r="T526" s="41"/>
      <c r="U526" s="41"/>
      <c r="V526" s="44">
        <v>1304868.6000000001</v>
      </c>
      <c r="W526" s="58">
        <f t="shared" si="214"/>
        <v>391460.58</v>
      </c>
      <c r="X526" s="42"/>
      <c r="Y526" s="42"/>
      <c r="Z526" s="42"/>
      <c r="AA526" s="42"/>
      <c r="AB526" s="45">
        <f t="shared" ref="AB526:AB528" si="216">C526</f>
        <v>27793701.199999999</v>
      </c>
      <c r="AC526" s="46"/>
      <c r="AD526" s="46">
        <v>2027</v>
      </c>
      <c r="AE526" s="46">
        <v>2027</v>
      </c>
      <c r="AF526" s="4"/>
      <c r="AG526" s="16"/>
    </row>
    <row r="527" spans="1:33" s="5" customFormat="1" ht="24" customHeight="1">
      <c r="A527" s="46">
        <f t="shared" ref="A527:A528" si="217">A526+1</f>
        <v>136</v>
      </c>
      <c r="B527" s="59" t="s">
        <v>132</v>
      </c>
      <c r="C527" s="48">
        <f t="shared" si="215"/>
        <v>17983905.34</v>
      </c>
      <c r="D527" s="42"/>
      <c r="E527" s="42"/>
      <c r="F527" s="42"/>
      <c r="G527" s="39"/>
      <c r="H527" s="42"/>
      <c r="I527" s="43"/>
      <c r="J527" s="42"/>
      <c r="K527" s="41"/>
      <c r="L527" s="39"/>
      <c r="M527" s="39"/>
      <c r="N527" s="39"/>
      <c r="O527" s="39"/>
      <c r="P527" s="39"/>
      <c r="Q527" s="39">
        <v>4224664.03</v>
      </c>
      <c r="R527" s="45">
        <v>8943553</v>
      </c>
      <c r="S527" s="45">
        <v>3718079.06</v>
      </c>
      <c r="T527" s="42"/>
      <c r="U527" s="42"/>
      <c r="V527" s="44">
        <v>844314.81</v>
      </c>
      <c r="W527" s="58">
        <f t="shared" si="214"/>
        <v>253294.44</v>
      </c>
      <c r="X527" s="42"/>
      <c r="Y527" s="42"/>
      <c r="Z527" s="42"/>
      <c r="AA527" s="42"/>
      <c r="AB527" s="45">
        <f t="shared" si="216"/>
        <v>17983905.34</v>
      </c>
      <c r="AC527" s="46"/>
      <c r="AD527" s="46">
        <v>2027</v>
      </c>
      <c r="AE527" s="46">
        <v>2027</v>
      </c>
      <c r="AF527" s="4"/>
      <c r="AG527" s="16"/>
    </row>
    <row r="528" spans="1:33" s="5" customFormat="1" ht="24" customHeight="1">
      <c r="A528" s="46">
        <f t="shared" si="217"/>
        <v>137</v>
      </c>
      <c r="B528" s="59" t="s">
        <v>133</v>
      </c>
      <c r="C528" s="48">
        <f t="shared" si="215"/>
        <v>18306672.149999999</v>
      </c>
      <c r="D528" s="42"/>
      <c r="E528" s="42"/>
      <c r="F528" s="42"/>
      <c r="G528" s="39"/>
      <c r="H528" s="42"/>
      <c r="I528" s="43"/>
      <c r="J528" s="42"/>
      <c r="K528" s="41"/>
      <c r="L528" s="39"/>
      <c r="M528" s="39"/>
      <c r="N528" s="39"/>
      <c r="O528" s="39"/>
      <c r="P528" s="39"/>
      <c r="Q528" s="39">
        <v>4300486.34</v>
      </c>
      <c r="R528" s="45">
        <v>9104067.7599999998</v>
      </c>
      <c r="S528" s="45">
        <v>3784809.42</v>
      </c>
      <c r="T528" s="42"/>
      <c r="U528" s="42"/>
      <c r="V528" s="44">
        <v>859468.18</v>
      </c>
      <c r="W528" s="58">
        <f t="shared" si="214"/>
        <v>257840.45</v>
      </c>
      <c r="X528" s="42"/>
      <c r="Y528" s="42"/>
      <c r="Z528" s="42"/>
      <c r="AA528" s="42"/>
      <c r="AB528" s="45">
        <f t="shared" si="216"/>
        <v>18306672.149999999</v>
      </c>
      <c r="AC528" s="46"/>
      <c r="AD528" s="46">
        <v>2027</v>
      </c>
      <c r="AE528" s="46">
        <v>2027</v>
      </c>
      <c r="AF528" s="4"/>
      <c r="AG528" s="16"/>
    </row>
    <row r="529" spans="1:33" s="26" customFormat="1" ht="24" customHeight="1">
      <c r="A529" s="180" t="s">
        <v>447</v>
      </c>
      <c r="B529" s="181"/>
      <c r="C529" s="61">
        <f>SUM(C525:C528)</f>
        <v>91084153.659999996</v>
      </c>
      <c r="D529" s="61">
        <f t="shared" ref="D529:AC529" si="218">SUM(D525:D528)</f>
        <v>3449539.92</v>
      </c>
      <c r="E529" s="61">
        <f t="shared" si="218"/>
        <v>0</v>
      </c>
      <c r="F529" s="61">
        <f t="shared" si="218"/>
        <v>0</v>
      </c>
      <c r="G529" s="61">
        <f t="shared" si="218"/>
        <v>2688708.27</v>
      </c>
      <c r="H529" s="61">
        <f t="shared" si="218"/>
        <v>6152675.9900000002</v>
      </c>
      <c r="I529" s="61">
        <f t="shared" si="218"/>
        <v>32623312.600000001</v>
      </c>
      <c r="J529" s="61">
        <f t="shared" si="218"/>
        <v>0</v>
      </c>
      <c r="K529" s="61">
        <f t="shared" si="218"/>
        <v>0</v>
      </c>
      <c r="L529" s="61">
        <f t="shared" si="218"/>
        <v>6535130.5199999996</v>
      </c>
      <c r="M529" s="61">
        <f t="shared" si="218"/>
        <v>0</v>
      </c>
      <c r="N529" s="61">
        <f t="shared" si="218"/>
        <v>0</v>
      </c>
      <c r="O529" s="61">
        <f t="shared" si="218"/>
        <v>0</v>
      </c>
      <c r="P529" s="61">
        <f t="shared" si="218"/>
        <v>0</v>
      </c>
      <c r="Q529" s="61">
        <f t="shared" si="218"/>
        <v>8525150.3699999992</v>
      </c>
      <c r="R529" s="61">
        <f t="shared" si="218"/>
        <v>18047620.760000002</v>
      </c>
      <c r="S529" s="61">
        <f t="shared" si="218"/>
        <v>7502888.4800000004</v>
      </c>
      <c r="T529" s="61">
        <f t="shared" si="218"/>
        <v>0</v>
      </c>
      <c r="U529" s="61">
        <f t="shared" si="218"/>
        <v>0</v>
      </c>
      <c r="V529" s="61">
        <f t="shared" si="218"/>
        <v>4276251.3499999996</v>
      </c>
      <c r="W529" s="61">
        <f t="shared" si="218"/>
        <v>1282875.3999999999</v>
      </c>
      <c r="X529" s="61">
        <f t="shared" si="218"/>
        <v>0</v>
      </c>
      <c r="Y529" s="61">
        <f t="shared" si="218"/>
        <v>0</v>
      </c>
      <c r="Z529" s="61">
        <f t="shared" si="218"/>
        <v>0</v>
      </c>
      <c r="AA529" s="61">
        <f t="shared" si="218"/>
        <v>0</v>
      </c>
      <c r="AB529" s="61">
        <f t="shared" si="218"/>
        <v>91084153.659999996</v>
      </c>
      <c r="AC529" s="61">
        <f t="shared" si="218"/>
        <v>0</v>
      </c>
      <c r="AD529" s="170" t="s">
        <v>29</v>
      </c>
      <c r="AE529" s="170" t="s">
        <v>29</v>
      </c>
      <c r="AF529" s="24"/>
      <c r="AG529" s="25"/>
    </row>
    <row r="530" spans="1:33" ht="24" customHeight="1">
      <c r="A530" s="179" t="s">
        <v>101</v>
      </c>
      <c r="B530" s="179"/>
      <c r="C530" s="179"/>
      <c r="D530" s="179"/>
      <c r="E530" s="179"/>
      <c r="F530" s="179"/>
      <c r="G530" s="179"/>
      <c r="H530" s="179"/>
      <c r="I530" s="179"/>
      <c r="J530" s="179"/>
      <c r="K530" s="179"/>
      <c r="L530" s="179"/>
      <c r="M530" s="179"/>
      <c r="N530" s="179"/>
      <c r="O530" s="179"/>
      <c r="P530" s="179"/>
      <c r="Q530" s="179"/>
      <c r="R530" s="179"/>
      <c r="S530" s="179"/>
      <c r="T530" s="179"/>
      <c r="U530" s="179"/>
      <c r="V530" s="179"/>
      <c r="W530" s="179"/>
      <c r="X530" s="179"/>
      <c r="Y530" s="179"/>
      <c r="Z530" s="179"/>
      <c r="AA530" s="179"/>
      <c r="AB530" s="179"/>
      <c r="AC530" s="179"/>
      <c r="AD530" s="179"/>
      <c r="AE530" s="179"/>
      <c r="AF530" s="217"/>
      <c r="AG530" s="218"/>
    </row>
    <row r="531" spans="1:33" s="5" customFormat="1" ht="24" customHeight="1">
      <c r="A531" s="46">
        <f>A528+1</f>
        <v>138</v>
      </c>
      <c r="B531" s="63" t="s">
        <v>820</v>
      </c>
      <c r="C531" s="48">
        <f t="shared" ref="C531:C532" si="219">D531+F531+G531+H531+I531+K531+L531+M531+O531+P531+Q531+R531+S531+V531+W531+X531</f>
        <v>17290009.640000001</v>
      </c>
      <c r="D531" s="41"/>
      <c r="E531" s="41"/>
      <c r="F531" s="41"/>
      <c r="G531" s="39"/>
      <c r="H531" s="43"/>
      <c r="I531" s="43"/>
      <c r="J531" s="42"/>
      <c r="K531" s="41"/>
      <c r="L531" s="39"/>
      <c r="M531" s="40"/>
      <c r="N531" s="100"/>
      <c r="O531" s="51"/>
      <c r="P531" s="41">
        <v>16234750.84</v>
      </c>
      <c r="Q531" s="41"/>
      <c r="R531" s="41"/>
      <c r="S531" s="43"/>
      <c r="T531" s="43"/>
      <c r="U531" s="43"/>
      <c r="V531" s="76">
        <v>811737.54</v>
      </c>
      <c r="W531" s="58">
        <f t="shared" ref="W531:W532" si="220">ROUND((D531+F531+G531+H531+I531+K531+L531+M531+O531+P531+Q531+R531+S531)*1.5%,2)</f>
        <v>243521.26</v>
      </c>
      <c r="X531" s="42"/>
      <c r="Y531" s="42"/>
      <c r="Z531" s="42"/>
      <c r="AA531" s="42"/>
      <c r="AB531" s="41">
        <f t="shared" ref="AB531:AB532" si="221">C531</f>
        <v>17290009.640000001</v>
      </c>
      <c r="AC531" s="46"/>
      <c r="AD531" s="46">
        <v>2027</v>
      </c>
      <c r="AE531" s="46">
        <v>2027</v>
      </c>
      <c r="AF531" s="4"/>
      <c r="AG531" s="16"/>
    </row>
    <row r="532" spans="1:33" s="5" customFormat="1" ht="24" customHeight="1">
      <c r="A532" s="46">
        <f>A531+1</f>
        <v>139</v>
      </c>
      <c r="B532" s="63" t="s">
        <v>790</v>
      </c>
      <c r="C532" s="48">
        <f t="shared" si="219"/>
        <v>10017126.41</v>
      </c>
      <c r="D532" s="41"/>
      <c r="E532" s="41"/>
      <c r="F532" s="41"/>
      <c r="G532" s="39"/>
      <c r="H532" s="43"/>
      <c r="I532" s="43"/>
      <c r="J532" s="42"/>
      <c r="K532" s="41"/>
      <c r="L532" s="39"/>
      <c r="M532" s="40"/>
      <c r="N532" s="100"/>
      <c r="O532" s="51"/>
      <c r="P532" s="41">
        <v>9405752.5</v>
      </c>
      <c r="Q532" s="41"/>
      <c r="R532" s="42"/>
      <c r="S532" s="43"/>
      <c r="T532" s="43"/>
      <c r="U532" s="43"/>
      <c r="V532" s="76">
        <v>470287.62</v>
      </c>
      <c r="W532" s="58">
        <f t="shared" si="220"/>
        <v>141086.29</v>
      </c>
      <c r="X532" s="42"/>
      <c r="Y532" s="42"/>
      <c r="Z532" s="42"/>
      <c r="AA532" s="42"/>
      <c r="AB532" s="41">
        <f t="shared" si="221"/>
        <v>10017126.41</v>
      </c>
      <c r="AC532" s="46"/>
      <c r="AD532" s="46">
        <v>2027</v>
      </c>
      <c r="AE532" s="46">
        <v>2027</v>
      </c>
      <c r="AF532" s="4"/>
      <c r="AG532" s="16"/>
    </row>
    <row r="533" spans="1:33" s="26" customFormat="1" ht="24" customHeight="1">
      <c r="A533" s="175" t="s">
        <v>447</v>
      </c>
      <c r="B533" s="175"/>
      <c r="C533" s="61">
        <f t="shared" ref="C533:AC533" si="222">SUM(C531:C532)</f>
        <v>27307136.050000001</v>
      </c>
      <c r="D533" s="61">
        <f t="shared" si="222"/>
        <v>0</v>
      </c>
      <c r="E533" s="61">
        <f t="shared" si="222"/>
        <v>0</v>
      </c>
      <c r="F533" s="61">
        <f t="shared" si="222"/>
        <v>0</v>
      </c>
      <c r="G533" s="61">
        <f t="shared" si="222"/>
        <v>0</v>
      </c>
      <c r="H533" s="61">
        <f t="shared" si="222"/>
        <v>0</v>
      </c>
      <c r="I533" s="61">
        <f t="shared" si="222"/>
        <v>0</v>
      </c>
      <c r="J533" s="61">
        <f t="shared" si="222"/>
        <v>0</v>
      </c>
      <c r="K533" s="61">
        <f t="shared" si="222"/>
        <v>0</v>
      </c>
      <c r="L533" s="61">
        <f t="shared" si="222"/>
        <v>0</v>
      </c>
      <c r="M533" s="61">
        <f t="shared" si="222"/>
        <v>0</v>
      </c>
      <c r="N533" s="61">
        <f t="shared" si="222"/>
        <v>0</v>
      </c>
      <c r="O533" s="61">
        <f t="shared" si="222"/>
        <v>0</v>
      </c>
      <c r="P533" s="61">
        <f t="shared" si="222"/>
        <v>25640503.34</v>
      </c>
      <c r="Q533" s="61">
        <f t="shared" si="222"/>
        <v>0</v>
      </c>
      <c r="R533" s="61">
        <f t="shared" si="222"/>
        <v>0</v>
      </c>
      <c r="S533" s="61">
        <f t="shared" si="222"/>
        <v>0</v>
      </c>
      <c r="T533" s="61">
        <f t="shared" si="222"/>
        <v>0</v>
      </c>
      <c r="U533" s="61">
        <f t="shared" si="222"/>
        <v>0</v>
      </c>
      <c r="V533" s="61">
        <f t="shared" si="222"/>
        <v>1282025.1599999999</v>
      </c>
      <c r="W533" s="61">
        <f t="shared" si="222"/>
        <v>384607.55</v>
      </c>
      <c r="X533" s="61">
        <f t="shared" si="222"/>
        <v>0</v>
      </c>
      <c r="Y533" s="61">
        <f t="shared" si="222"/>
        <v>0</v>
      </c>
      <c r="Z533" s="61">
        <f t="shared" si="222"/>
        <v>0</v>
      </c>
      <c r="AA533" s="61">
        <f t="shared" si="222"/>
        <v>0</v>
      </c>
      <c r="AB533" s="61">
        <f t="shared" si="222"/>
        <v>27307136.050000001</v>
      </c>
      <c r="AC533" s="61">
        <f t="shared" si="222"/>
        <v>0</v>
      </c>
      <c r="AD533" s="170" t="s">
        <v>29</v>
      </c>
      <c r="AE533" s="170" t="s">
        <v>29</v>
      </c>
      <c r="AF533" s="24"/>
      <c r="AG533" s="25"/>
    </row>
    <row r="534" spans="1:33" ht="24" customHeight="1">
      <c r="A534" s="179" t="s">
        <v>103</v>
      </c>
      <c r="B534" s="179"/>
      <c r="C534" s="179"/>
      <c r="D534" s="179"/>
      <c r="E534" s="179"/>
      <c r="F534" s="179"/>
      <c r="G534" s="179"/>
      <c r="H534" s="179"/>
      <c r="I534" s="179"/>
      <c r="J534" s="179"/>
      <c r="K534" s="179"/>
      <c r="L534" s="179"/>
      <c r="M534" s="179"/>
      <c r="N534" s="179"/>
      <c r="O534" s="179"/>
      <c r="P534" s="179"/>
      <c r="Q534" s="179"/>
      <c r="R534" s="179"/>
      <c r="S534" s="179"/>
      <c r="T534" s="179"/>
      <c r="U534" s="179"/>
      <c r="V534" s="179"/>
      <c r="W534" s="179"/>
      <c r="X534" s="179"/>
      <c r="Y534" s="179"/>
      <c r="Z534" s="179"/>
      <c r="AA534" s="179"/>
      <c r="AB534" s="179"/>
      <c r="AC534" s="179"/>
      <c r="AD534" s="179"/>
      <c r="AE534" s="179"/>
      <c r="AF534" s="93"/>
      <c r="AG534" s="94"/>
    </row>
    <row r="535" spans="1:33" ht="24" customHeight="1">
      <c r="A535" s="46">
        <f>A532+1</f>
        <v>140</v>
      </c>
      <c r="B535" s="66" t="s">
        <v>555</v>
      </c>
      <c r="C535" s="48">
        <f t="shared" ref="C535:C542" si="223">D535+F535+G535+H535+I535+K535+L535+M535+O535+P535+Q535+R535+S535+W535+V535+X535</f>
        <v>25329818.25</v>
      </c>
      <c r="D535" s="50">
        <v>1366782.24</v>
      </c>
      <c r="E535" s="50"/>
      <c r="F535" s="50"/>
      <c r="G535" s="49">
        <v>1829776.54</v>
      </c>
      <c r="H535" s="50">
        <v>1674229.52</v>
      </c>
      <c r="I535" s="50">
        <v>13176543.560000001</v>
      </c>
      <c r="J535" s="73">
        <v>1</v>
      </c>
      <c r="K535" s="95">
        <v>2771340</v>
      </c>
      <c r="L535" s="49">
        <v>2965195.04</v>
      </c>
      <c r="M535" s="49"/>
      <c r="N535" s="49"/>
      <c r="O535" s="171"/>
      <c r="P535" s="169"/>
      <c r="Q535" s="169"/>
      <c r="R535" s="169"/>
      <c r="S535" s="169"/>
      <c r="T535" s="169"/>
      <c r="U535" s="169"/>
      <c r="V535" s="50">
        <v>1189193.3500000001</v>
      </c>
      <c r="W535" s="41">
        <f t="shared" ref="W535:W548" si="224">ROUND((D535+F535+G535+H535+I535+K535+L535+M535+O535+P535+Q535+R535+S535)*1.5%,2)</f>
        <v>356758</v>
      </c>
      <c r="X535" s="169"/>
      <c r="Y535" s="169"/>
      <c r="Z535" s="169"/>
      <c r="AA535" s="169"/>
      <c r="AB535" s="45">
        <f t="shared" ref="AB535:AB542" si="225">C535</f>
        <v>25329818.25</v>
      </c>
      <c r="AC535" s="169"/>
      <c r="AD535" s="46">
        <v>2027</v>
      </c>
      <c r="AE535" s="46">
        <v>2027</v>
      </c>
      <c r="AF535" s="93"/>
      <c r="AG535" s="94"/>
    </row>
    <row r="536" spans="1:33" s="5" customFormat="1" ht="24" customHeight="1">
      <c r="A536" s="46">
        <f>A535+1</f>
        <v>141</v>
      </c>
      <c r="B536" s="66" t="s">
        <v>556</v>
      </c>
      <c r="C536" s="48">
        <f t="shared" si="223"/>
        <v>14481677.699999999</v>
      </c>
      <c r="D536" s="41"/>
      <c r="E536" s="41"/>
      <c r="F536" s="41"/>
      <c r="G536" s="39"/>
      <c r="H536" s="43"/>
      <c r="I536" s="43"/>
      <c r="J536" s="73"/>
      <c r="K536" s="95"/>
      <c r="L536" s="39"/>
      <c r="M536" s="40"/>
      <c r="N536" s="40"/>
      <c r="O536" s="40"/>
      <c r="P536" s="44">
        <v>13597819.439999999</v>
      </c>
      <c r="Q536" s="41"/>
      <c r="R536" s="42"/>
      <c r="S536" s="43"/>
      <c r="T536" s="43"/>
      <c r="U536" s="43"/>
      <c r="V536" s="50">
        <v>679890.97</v>
      </c>
      <c r="W536" s="41">
        <f t="shared" si="224"/>
        <v>203967.29</v>
      </c>
      <c r="X536" s="42"/>
      <c r="Y536" s="42"/>
      <c r="Z536" s="42"/>
      <c r="AA536" s="42"/>
      <c r="AB536" s="45">
        <f t="shared" si="225"/>
        <v>14481677.699999999</v>
      </c>
      <c r="AC536" s="46"/>
      <c r="AD536" s="46">
        <v>2027</v>
      </c>
      <c r="AE536" s="46">
        <v>2027</v>
      </c>
      <c r="AF536" s="4"/>
      <c r="AG536" s="16"/>
    </row>
    <row r="537" spans="1:33" s="5" customFormat="1" ht="24" customHeight="1">
      <c r="A537" s="46">
        <f>A536+1</f>
        <v>142</v>
      </c>
      <c r="B537" s="66" t="s">
        <v>557</v>
      </c>
      <c r="C537" s="48">
        <f t="shared" si="223"/>
        <v>15995595.08</v>
      </c>
      <c r="D537" s="41"/>
      <c r="E537" s="41"/>
      <c r="F537" s="41"/>
      <c r="G537" s="39"/>
      <c r="H537" s="43"/>
      <c r="I537" s="43"/>
      <c r="J537" s="42"/>
      <c r="K537" s="41"/>
      <c r="L537" s="39"/>
      <c r="M537" s="40"/>
      <c r="N537" s="40"/>
      <c r="O537" s="40"/>
      <c r="P537" s="44">
        <v>15019338.1</v>
      </c>
      <c r="Q537" s="41"/>
      <c r="R537" s="42"/>
      <c r="S537" s="43"/>
      <c r="T537" s="43"/>
      <c r="U537" s="43"/>
      <c r="V537" s="44">
        <v>750966.91</v>
      </c>
      <c r="W537" s="41">
        <f t="shared" si="224"/>
        <v>225290.07</v>
      </c>
      <c r="X537" s="42"/>
      <c r="Y537" s="42"/>
      <c r="Z537" s="42"/>
      <c r="AA537" s="42"/>
      <c r="AB537" s="45">
        <f t="shared" si="225"/>
        <v>15995595.08</v>
      </c>
      <c r="AC537" s="46"/>
      <c r="AD537" s="46">
        <v>2027</v>
      </c>
      <c r="AE537" s="46">
        <v>2027</v>
      </c>
      <c r="AF537" s="4"/>
      <c r="AG537" s="16"/>
    </row>
    <row r="538" spans="1:33" s="5" customFormat="1" ht="24" customHeight="1">
      <c r="A538" s="46">
        <f t="shared" ref="A538:A548" si="226">A537+1</f>
        <v>143</v>
      </c>
      <c r="B538" s="66" t="s">
        <v>558</v>
      </c>
      <c r="C538" s="48">
        <f t="shared" si="223"/>
        <v>16834383.84</v>
      </c>
      <c r="D538" s="41">
        <v>987227.22</v>
      </c>
      <c r="E538" s="41"/>
      <c r="F538" s="41"/>
      <c r="G538" s="39">
        <v>1321648.1399999999</v>
      </c>
      <c r="H538" s="43">
        <v>1209296.48</v>
      </c>
      <c r="I538" s="43">
        <v>9517421.3399999999</v>
      </c>
      <c r="J538" s="73">
        <v>1</v>
      </c>
      <c r="K538" s="95">
        <v>2771340</v>
      </c>
      <c r="L538" s="39"/>
      <c r="M538" s="40"/>
      <c r="N538" s="40"/>
      <c r="O538" s="40"/>
      <c r="P538" s="44"/>
      <c r="Q538" s="41"/>
      <c r="R538" s="42"/>
      <c r="S538" s="43"/>
      <c r="T538" s="43"/>
      <c r="U538" s="43"/>
      <c r="V538" s="44">
        <v>790346.66</v>
      </c>
      <c r="W538" s="41">
        <f t="shared" si="224"/>
        <v>237104</v>
      </c>
      <c r="X538" s="42"/>
      <c r="Y538" s="42"/>
      <c r="Z538" s="42"/>
      <c r="AA538" s="42"/>
      <c r="AB538" s="45">
        <f t="shared" si="225"/>
        <v>16834383.84</v>
      </c>
      <c r="AC538" s="46"/>
      <c r="AD538" s="46">
        <v>2027</v>
      </c>
      <c r="AE538" s="46">
        <v>2027</v>
      </c>
      <c r="AF538" s="4"/>
      <c r="AG538" s="16"/>
    </row>
    <row r="539" spans="1:33" s="5" customFormat="1" ht="24" customHeight="1">
      <c r="A539" s="46">
        <f t="shared" si="226"/>
        <v>144</v>
      </c>
      <c r="B539" s="66" t="s">
        <v>559</v>
      </c>
      <c r="C539" s="48">
        <f t="shared" si="223"/>
        <v>20119000.260000002</v>
      </c>
      <c r="D539" s="41">
        <v>1220799.54</v>
      </c>
      <c r="E539" s="41"/>
      <c r="F539" s="41"/>
      <c r="G539" s="39">
        <v>1634342.54</v>
      </c>
      <c r="H539" s="43">
        <v>1495409.12</v>
      </c>
      <c r="I539" s="43">
        <v>11769188.859999999</v>
      </c>
      <c r="J539" s="73">
        <v>1</v>
      </c>
      <c r="K539" s="95">
        <v>2771340</v>
      </c>
      <c r="L539" s="39"/>
      <c r="M539" s="40"/>
      <c r="N539" s="40"/>
      <c r="O539" s="40"/>
      <c r="P539" s="44"/>
      <c r="Q539" s="41"/>
      <c r="R539" s="42"/>
      <c r="S539" s="43"/>
      <c r="T539" s="43"/>
      <c r="U539" s="43"/>
      <c r="V539" s="44">
        <v>944554</v>
      </c>
      <c r="W539" s="41">
        <f t="shared" si="224"/>
        <v>283366.2</v>
      </c>
      <c r="X539" s="42"/>
      <c r="Y539" s="42"/>
      <c r="Z539" s="42"/>
      <c r="AA539" s="42"/>
      <c r="AB539" s="45">
        <f t="shared" si="225"/>
        <v>20119000.260000002</v>
      </c>
      <c r="AC539" s="46"/>
      <c r="AD539" s="46">
        <v>2027</v>
      </c>
      <c r="AE539" s="46">
        <v>2027</v>
      </c>
      <c r="AF539" s="4"/>
      <c r="AG539" s="16"/>
    </row>
    <row r="540" spans="1:33" s="5" customFormat="1" ht="24" customHeight="1">
      <c r="A540" s="46">
        <f t="shared" si="226"/>
        <v>145</v>
      </c>
      <c r="B540" s="66" t="s">
        <v>560</v>
      </c>
      <c r="C540" s="48">
        <f t="shared" si="223"/>
        <v>2951477.1</v>
      </c>
      <c r="D540" s="41"/>
      <c r="E540" s="41"/>
      <c r="F540" s="41"/>
      <c r="G540" s="39"/>
      <c r="H540" s="43"/>
      <c r="I540" s="43"/>
      <c r="J540" s="73">
        <v>1</v>
      </c>
      <c r="K540" s="95">
        <v>2771340</v>
      </c>
      <c r="L540" s="39"/>
      <c r="M540" s="40"/>
      <c r="N540" s="40"/>
      <c r="O540" s="40"/>
      <c r="P540" s="44"/>
      <c r="Q540" s="41"/>
      <c r="R540" s="45"/>
      <c r="S540" s="43"/>
      <c r="T540" s="43"/>
      <c r="U540" s="43"/>
      <c r="V540" s="50">
        <v>138567</v>
      </c>
      <c r="W540" s="41">
        <f t="shared" si="224"/>
        <v>41570.1</v>
      </c>
      <c r="X540" s="42"/>
      <c r="Y540" s="42"/>
      <c r="Z540" s="42"/>
      <c r="AA540" s="42"/>
      <c r="AB540" s="45">
        <f t="shared" si="225"/>
        <v>2951477.1</v>
      </c>
      <c r="AC540" s="46"/>
      <c r="AD540" s="46">
        <v>2027</v>
      </c>
      <c r="AE540" s="46">
        <v>2027</v>
      </c>
      <c r="AF540" s="4"/>
      <c r="AG540" s="16"/>
    </row>
    <row r="541" spans="1:33" s="5" customFormat="1" ht="24" customHeight="1">
      <c r="A541" s="46">
        <f t="shared" si="226"/>
        <v>146</v>
      </c>
      <c r="B541" s="66" t="s">
        <v>561</v>
      </c>
      <c r="C541" s="48">
        <f t="shared" si="223"/>
        <v>23965138.359999999</v>
      </c>
      <c r="D541" s="41">
        <v>3441580.57</v>
      </c>
      <c r="E541" s="41"/>
      <c r="F541" s="41"/>
      <c r="G541" s="39">
        <v>4607407.9800000004</v>
      </c>
      <c r="H541" s="43">
        <v>4215737.99</v>
      </c>
      <c r="I541" s="43"/>
      <c r="J541" s="73">
        <v>1</v>
      </c>
      <c r="K541" s="95">
        <v>2771340</v>
      </c>
      <c r="L541" s="39">
        <v>7466410.79</v>
      </c>
      <c r="M541" s="40"/>
      <c r="N541" s="40"/>
      <c r="O541" s="40"/>
      <c r="P541" s="44"/>
      <c r="Q541" s="41"/>
      <c r="R541" s="45"/>
      <c r="S541" s="43"/>
      <c r="T541" s="43"/>
      <c r="U541" s="43"/>
      <c r="V541" s="44">
        <v>1125123.8700000001</v>
      </c>
      <c r="W541" s="41">
        <f t="shared" si="224"/>
        <v>337537.16</v>
      </c>
      <c r="X541" s="42"/>
      <c r="Y541" s="42"/>
      <c r="Z541" s="42"/>
      <c r="AA541" s="42"/>
      <c r="AB541" s="45">
        <f t="shared" si="225"/>
        <v>23965138.359999999</v>
      </c>
      <c r="AC541" s="46"/>
      <c r="AD541" s="46">
        <v>2027</v>
      </c>
      <c r="AE541" s="46">
        <v>2027</v>
      </c>
      <c r="AF541" s="4"/>
      <c r="AG541" s="16"/>
    </row>
    <row r="542" spans="1:33" s="5" customFormat="1" ht="24" customHeight="1">
      <c r="A542" s="46">
        <f t="shared" si="226"/>
        <v>147</v>
      </c>
      <c r="B542" s="66" t="s">
        <v>562</v>
      </c>
      <c r="C542" s="48">
        <f t="shared" si="223"/>
        <v>2951477.1</v>
      </c>
      <c r="D542" s="41"/>
      <c r="E542" s="42"/>
      <c r="F542" s="42"/>
      <c r="G542" s="39"/>
      <c r="H542" s="43"/>
      <c r="I542" s="43"/>
      <c r="J542" s="73">
        <v>1</v>
      </c>
      <c r="K542" s="95">
        <v>2771340</v>
      </c>
      <c r="L542" s="39"/>
      <c r="M542" s="40"/>
      <c r="N542" s="40"/>
      <c r="O542" s="40"/>
      <c r="P542" s="44"/>
      <c r="Q542" s="60"/>
      <c r="R542" s="41"/>
      <c r="S542" s="42"/>
      <c r="T542" s="42"/>
      <c r="U542" s="42"/>
      <c r="V542" s="50">
        <v>138567</v>
      </c>
      <c r="W542" s="41">
        <f t="shared" si="224"/>
        <v>41570.1</v>
      </c>
      <c r="X542" s="42"/>
      <c r="Y542" s="42"/>
      <c r="Z542" s="42"/>
      <c r="AA542" s="42"/>
      <c r="AB542" s="45">
        <f t="shared" si="225"/>
        <v>2951477.1</v>
      </c>
      <c r="AC542" s="46"/>
      <c r="AD542" s="46">
        <v>2027</v>
      </c>
      <c r="AE542" s="46">
        <v>2027</v>
      </c>
      <c r="AF542" s="4"/>
      <c r="AG542" s="16"/>
    </row>
    <row r="543" spans="1:33" s="5" customFormat="1" ht="24" customHeight="1">
      <c r="A543" s="46">
        <f t="shared" si="226"/>
        <v>148</v>
      </c>
      <c r="B543" s="66" t="s">
        <v>563</v>
      </c>
      <c r="C543" s="48">
        <f>D543+F543+G543+H543+I543+K543+L543+M543+O543+P543+Q543+R543+S543+W543+V543+X543</f>
        <v>2951477.1</v>
      </c>
      <c r="D543" s="41"/>
      <c r="E543" s="42"/>
      <c r="F543" s="42"/>
      <c r="G543" s="39"/>
      <c r="H543" s="43"/>
      <c r="I543" s="43"/>
      <c r="J543" s="73">
        <v>1</v>
      </c>
      <c r="K543" s="95">
        <v>2771340</v>
      </c>
      <c r="L543" s="39"/>
      <c r="M543" s="40"/>
      <c r="N543" s="40"/>
      <c r="O543" s="40"/>
      <c r="P543" s="44"/>
      <c r="Q543" s="60"/>
      <c r="R543" s="41"/>
      <c r="S543" s="45"/>
      <c r="T543" s="45"/>
      <c r="U543" s="45"/>
      <c r="V543" s="50">
        <v>138567</v>
      </c>
      <c r="W543" s="41">
        <f t="shared" si="224"/>
        <v>41570.1</v>
      </c>
      <c r="X543" s="42"/>
      <c r="Y543" s="42"/>
      <c r="Z543" s="42"/>
      <c r="AA543" s="42"/>
      <c r="AB543" s="45">
        <f>C543</f>
        <v>2951477.1</v>
      </c>
      <c r="AC543" s="46"/>
      <c r="AD543" s="46">
        <v>2027</v>
      </c>
      <c r="AE543" s="46">
        <v>2027</v>
      </c>
      <c r="AF543" s="4"/>
      <c r="AG543" s="16"/>
    </row>
    <row r="544" spans="1:33" s="5" customFormat="1" ht="24" customHeight="1">
      <c r="A544" s="46">
        <f t="shared" si="226"/>
        <v>149</v>
      </c>
      <c r="B544" s="66" t="s">
        <v>564</v>
      </c>
      <c r="C544" s="48">
        <f>D544+F544+G544+H544+I544+K544+L544+M544+O544+P544+Q544+R544+S544+W544+V544+X544</f>
        <v>26028043.739999998</v>
      </c>
      <c r="D544" s="41"/>
      <c r="E544" s="42"/>
      <c r="F544" s="42"/>
      <c r="G544" s="39"/>
      <c r="H544" s="43"/>
      <c r="I544" s="43"/>
      <c r="J544" s="73">
        <v>1</v>
      </c>
      <c r="K544" s="95">
        <v>2771340</v>
      </c>
      <c r="L544" s="39"/>
      <c r="M544" s="40"/>
      <c r="N544" s="86">
        <v>6</v>
      </c>
      <c r="O544" s="57">
        <f>3614984*N544</f>
        <v>21689904</v>
      </c>
      <c r="P544" s="44"/>
      <c r="Q544" s="60"/>
      <c r="R544" s="41"/>
      <c r="S544" s="45"/>
      <c r="T544" s="45"/>
      <c r="U544" s="45"/>
      <c r="V544" s="50">
        <f>138567+1061314.08</f>
        <v>1199881.08</v>
      </c>
      <c r="W544" s="41">
        <f>41570.1+325348.56</f>
        <v>366918.66</v>
      </c>
      <c r="X544" s="42"/>
      <c r="Y544" s="42"/>
      <c r="Z544" s="45">
        <f>C544-AB544</f>
        <v>23076566.640000001</v>
      </c>
      <c r="AA544" s="42"/>
      <c r="AB544" s="45">
        <v>2951477.1</v>
      </c>
      <c r="AC544" s="46"/>
      <c r="AD544" s="46">
        <v>2027</v>
      </c>
      <c r="AE544" s="46">
        <v>2027</v>
      </c>
      <c r="AF544" s="4"/>
      <c r="AG544" s="16"/>
    </row>
    <row r="545" spans="1:33" s="5" customFormat="1" ht="24" customHeight="1">
      <c r="A545" s="46">
        <f t="shared" si="226"/>
        <v>150</v>
      </c>
      <c r="B545" s="66" t="s">
        <v>565</v>
      </c>
      <c r="C545" s="48">
        <f t="shared" ref="C545:C548" si="227">D545+F545+G545+H545+I545+K545+L545+M545+O545+P545+Q545+R545+S545+W545+V545+X545</f>
        <v>2951477.1</v>
      </c>
      <c r="D545" s="67"/>
      <c r="E545" s="67"/>
      <c r="F545" s="68"/>
      <c r="G545" s="39"/>
      <c r="H545" s="69"/>
      <c r="I545" s="69"/>
      <c r="J545" s="73">
        <v>1</v>
      </c>
      <c r="K545" s="95">
        <v>2771340</v>
      </c>
      <c r="L545" s="39"/>
      <c r="M545" s="40"/>
      <c r="N545" s="40"/>
      <c r="O545" s="40"/>
      <c r="P545" s="44"/>
      <c r="Q545" s="60"/>
      <c r="R545" s="41"/>
      <c r="S545" s="45"/>
      <c r="T545" s="45"/>
      <c r="U545" s="45"/>
      <c r="V545" s="50">
        <v>138567</v>
      </c>
      <c r="W545" s="41">
        <f t="shared" ref="W545:W546" si="228">ROUND((D545+F545+G545+H545+I545+K545+L545+M545+O545+P545+Q545+R545+S545)*1.5%,2)</f>
        <v>41570.1</v>
      </c>
      <c r="X545" s="42"/>
      <c r="Y545" s="45"/>
      <c r="Z545" s="45"/>
      <c r="AA545" s="42"/>
      <c r="AB545" s="45">
        <f t="shared" ref="AB545:AB548" si="229">C545</f>
        <v>2951477.1</v>
      </c>
      <c r="AC545" s="46"/>
      <c r="AD545" s="46">
        <v>2027</v>
      </c>
      <c r="AE545" s="46">
        <v>2027</v>
      </c>
      <c r="AF545" s="16"/>
      <c r="AG545" s="33"/>
    </row>
    <row r="546" spans="1:33" s="5" customFormat="1" ht="24" customHeight="1">
      <c r="A546" s="46">
        <f t="shared" si="226"/>
        <v>151</v>
      </c>
      <c r="B546" s="66" t="s">
        <v>566</v>
      </c>
      <c r="C546" s="48">
        <f t="shared" si="227"/>
        <v>2951477.1</v>
      </c>
      <c r="D546" s="67"/>
      <c r="E546" s="67"/>
      <c r="F546" s="68"/>
      <c r="G546" s="39"/>
      <c r="H546" s="69"/>
      <c r="I546" s="69"/>
      <c r="J546" s="73">
        <v>1</v>
      </c>
      <c r="K546" s="95">
        <v>2771340</v>
      </c>
      <c r="L546" s="39"/>
      <c r="M546" s="40"/>
      <c r="N546" s="40"/>
      <c r="O546" s="40"/>
      <c r="P546" s="44"/>
      <c r="Q546" s="60"/>
      <c r="R546" s="41"/>
      <c r="S546" s="45"/>
      <c r="T546" s="45"/>
      <c r="U546" s="45"/>
      <c r="V546" s="50">
        <v>138567</v>
      </c>
      <c r="W546" s="41">
        <f t="shared" si="228"/>
        <v>41570.1</v>
      </c>
      <c r="X546" s="42"/>
      <c r="Y546" s="45"/>
      <c r="Z546" s="45"/>
      <c r="AA546" s="42"/>
      <c r="AB546" s="45">
        <f t="shared" si="229"/>
        <v>2951477.1</v>
      </c>
      <c r="AC546" s="46"/>
      <c r="AD546" s="46">
        <v>2027</v>
      </c>
      <c r="AE546" s="46">
        <v>2027</v>
      </c>
      <c r="AF546" s="16"/>
      <c r="AG546" s="33"/>
    </row>
    <row r="547" spans="1:33" s="5" customFormat="1" ht="24" customHeight="1">
      <c r="A547" s="46">
        <f t="shared" si="226"/>
        <v>152</v>
      </c>
      <c r="B547" s="66" t="s">
        <v>567</v>
      </c>
      <c r="C547" s="48">
        <f t="shared" si="227"/>
        <v>2951477.1</v>
      </c>
      <c r="D547" s="67"/>
      <c r="E547" s="67"/>
      <c r="F547" s="68"/>
      <c r="G547" s="39"/>
      <c r="H547" s="69"/>
      <c r="I547" s="69"/>
      <c r="J547" s="73">
        <v>1</v>
      </c>
      <c r="K547" s="95">
        <v>2771340</v>
      </c>
      <c r="L547" s="39"/>
      <c r="M547" s="40"/>
      <c r="N547" s="40"/>
      <c r="O547" s="40"/>
      <c r="P547" s="44"/>
      <c r="Q547" s="60"/>
      <c r="R547" s="41"/>
      <c r="S547" s="45"/>
      <c r="T547" s="45"/>
      <c r="U547" s="45"/>
      <c r="V547" s="50">
        <v>138567</v>
      </c>
      <c r="W547" s="41">
        <f t="shared" si="224"/>
        <v>41570.1</v>
      </c>
      <c r="X547" s="42"/>
      <c r="Y547" s="45"/>
      <c r="Z547" s="45"/>
      <c r="AA547" s="42"/>
      <c r="AB547" s="45">
        <f t="shared" si="229"/>
        <v>2951477.1</v>
      </c>
      <c r="AC547" s="46"/>
      <c r="AD547" s="46">
        <v>2027</v>
      </c>
      <c r="AE547" s="46">
        <v>2027</v>
      </c>
      <c r="AF547" s="16"/>
      <c r="AG547" s="33"/>
    </row>
    <row r="548" spans="1:33" s="5" customFormat="1" ht="24" customHeight="1">
      <c r="A548" s="46">
        <f t="shared" si="226"/>
        <v>153</v>
      </c>
      <c r="B548" s="66" t="s">
        <v>568</v>
      </c>
      <c r="C548" s="48">
        <f t="shared" si="227"/>
        <v>2951477.1</v>
      </c>
      <c r="D548" s="67"/>
      <c r="E548" s="67"/>
      <c r="F548" s="68"/>
      <c r="G548" s="39"/>
      <c r="H548" s="69"/>
      <c r="I548" s="69"/>
      <c r="J548" s="73">
        <v>1</v>
      </c>
      <c r="K548" s="95">
        <v>2771340</v>
      </c>
      <c r="L548" s="39"/>
      <c r="M548" s="40"/>
      <c r="N548" s="40"/>
      <c r="O548" s="40"/>
      <c r="P548" s="44"/>
      <c r="Q548" s="60"/>
      <c r="R548" s="41"/>
      <c r="S548" s="45"/>
      <c r="T548" s="45"/>
      <c r="U548" s="45"/>
      <c r="V548" s="50">
        <v>138567</v>
      </c>
      <c r="W548" s="41">
        <f t="shared" si="224"/>
        <v>41570.1</v>
      </c>
      <c r="X548" s="42"/>
      <c r="Y548" s="45"/>
      <c r="Z548" s="45"/>
      <c r="AA548" s="42"/>
      <c r="AB548" s="45">
        <f t="shared" si="229"/>
        <v>2951477.1</v>
      </c>
      <c r="AC548" s="46"/>
      <c r="AD548" s="46">
        <v>2027</v>
      </c>
      <c r="AE548" s="46">
        <v>2027</v>
      </c>
      <c r="AF548" s="16"/>
      <c r="AG548" s="33"/>
    </row>
    <row r="549" spans="1:33" s="26" customFormat="1" ht="24" customHeight="1">
      <c r="A549" s="175" t="s">
        <v>447</v>
      </c>
      <c r="B549" s="175"/>
      <c r="C549" s="61">
        <f>SUM(C535:C548)</f>
        <v>163413996.93000001</v>
      </c>
      <c r="D549" s="61">
        <f t="shared" ref="D549:AC549" si="230">SUM(D535:D548)</f>
        <v>7016389.5700000003</v>
      </c>
      <c r="E549" s="61">
        <f t="shared" si="230"/>
        <v>0</v>
      </c>
      <c r="F549" s="61">
        <f t="shared" si="230"/>
        <v>0</v>
      </c>
      <c r="G549" s="61">
        <f t="shared" si="230"/>
        <v>9393175.1999999993</v>
      </c>
      <c r="H549" s="61">
        <f t="shared" si="230"/>
        <v>8594673.1099999994</v>
      </c>
      <c r="I549" s="61">
        <f t="shared" si="230"/>
        <v>34463153.759999998</v>
      </c>
      <c r="J549" s="87">
        <f t="shared" si="230"/>
        <v>12</v>
      </c>
      <c r="K549" s="61">
        <f t="shared" si="230"/>
        <v>33256080</v>
      </c>
      <c r="L549" s="61">
        <f t="shared" si="230"/>
        <v>10431605.83</v>
      </c>
      <c r="M549" s="61">
        <f t="shared" si="230"/>
        <v>0</v>
      </c>
      <c r="N549" s="87">
        <f t="shared" si="230"/>
        <v>6</v>
      </c>
      <c r="O549" s="61">
        <f t="shared" si="230"/>
        <v>21689904</v>
      </c>
      <c r="P549" s="61">
        <f t="shared" si="230"/>
        <v>28617157.539999999</v>
      </c>
      <c r="Q549" s="61">
        <f t="shared" si="230"/>
        <v>0</v>
      </c>
      <c r="R549" s="61">
        <f t="shared" si="230"/>
        <v>0</v>
      </c>
      <c r="S549" s="61">
        <f t="shared" si="230"/>
        <v>0</v>
      </c>
      <c r="T549" s="61">
        <f t="shared" si="230"/>
        <v>0</v>
      </c>
      <c r="U549" s="61">
        <f t="shared" si="230"/>
        <v>0</v>
      </c>
      <c r="V549" s="61">
        <f t="shared" si="230"/>
        <v>7649925.8399999999</v>
      </c>
      <c r="W549" s="61">
        <f t="shared" si="230"/>
        <v>2301932.08</v>
      </c>
      <c r="X549" s="61">
        <f t="shared" si="230"/>
        <v>0</v>
      </c>
      <c r="Y549" s="61">
        <f t="shared" si="230"/>
        <v>0</v>
      </c>
      <c r="Z549" s="61">
        <f t="shared" si="230"/>
        <v>23076566.640000001</v>
      </c>
      <c r="AA549" s="61">
        <f t="shared" si="230"/>
        <v>0</v>
      </c>
      <c r="AB549" s="61">
        <f t="shared" si="230"/>
        <v>140337430.28999999</v>
      </c>
      <c r="AC549" s="61">
        <f t="shared" si="230"/>
        <v>0</v>
      </c>
      <c r="AD549" s="170" t="s">
        <v>29</v>
      </c>
      <c r="AE549" s="170" t="s">
        <v>29</v>
      </c>
      <c r="AF549" s="24"/>
      <c r="AG549" s="25"/>
    </row>
    <row r="550" spans="1:33" ht="24" customHeight="1">
      <c r="A550" s="179" t="s">
        <v>105</v>
      </c>
      <c r="B550" s="179"/>
      <c r="C550" s="179"/>
      <c r="D550" s="179"/>
      <c r="E550" s="179"/>
      <c r="F550" s="179"/>
      <c r="G550" s="179"/>
      <c r="H550" s="179"/>
      <c r="I550" s="179"/>
      <c r="J550" s="179"/>
      <c r="K550" s="179"/>
      <c r="L550" s="179"/>
      <c r="M550" s="179"/>
      <c r="N550" s="179"/>
      <c r="O550" s="179"/>
      <c r="P550" s="179"/>
      <c r="Q550" s="179"/>
      <c r="R550" s="179"/>
      <c r="S550" s="179"/>
      <c r="T550" s="179"/>
      <c r="U550" s="179"/>
      <c r="V550" s="179"/>
      <c r="W550" s="179"/>
      <c r="X550" s="179"/>
      <c r="Y550" s="179"/>
      <c r="Z550" s="179"/>
      <c r="AA550" s="179"/>
      <c r="AB550" s="179"/>
      <c r="AC550" s="179"/>
      <c r="AD550" s="179"/>
      <c r="AE550" s="179"/>
      <c r="AF550" s="93"/>
      <c r="AG550" s="94"/>
    </row>
    <row r="551" spans="1:33" ht="24" customHeight="1">
      <c r="A551" s="46">
        <f>A548+1</f>
        <v>154</v>
      </c>
      <c r="B551" s="79" t="s">
        <v>791</v>
      </c>
      <c r="C551" s="223">
        <f>D551+F551+G551+H551+I551+J551+K551+M551+O551+P551+Q551+R551+S551+T551+U551+V551+W551+X551+L551</f>
        <v>9704411.3200000003</v>
      </c>
      <c r="D551" s="223"/>
      <c r="E551" s="75"/>
      <c r="F551" s="74"/>
      <c r="G551" s="224"/>
      <c r="H551" s="223"/>
      <c r="I551" s="74"/>
      <c r="J551" s="75"/>
      <c r="K551" s="223"/>
      <c r="L551" s="74"/>
      <c r="M551" s="226"/>
      <c r="N551" s="226"/>
      <c r="O551" s="226"/>
      <c r="P551" s="225">
        <v>9463459.4299999997</v>
      </c>
      <c r="Q551" s="223"/>
      <c r="R551" s="230"/>
      <c r="S551" s="223"/>
      <c r="T551" s="223"/>
      <c r="U551" s="223"/>
      <c r="V551" s="223">
        <f>99000</f>
        <v>99000</v>
      </c>
      <c r="W551" s="74">
        <f>141951.89</f>
        <v>141951.89000000001</v>
      </c>
      <c r="X551" s="75"/>
      <c r="Y551" s="75"/>
      <c r="Z551" s="75"/>
      <c r="AA551" s="75"/>
      <c r="AB551" s="75">
        <f t="shared" ref="AB551:AB557" si="231">C551-Y551-Z551-AA551</f>
        <v>9704411.3200000003</v>
      </c>
      <c r="AC551" s="115"/>
      <c r="AD551" s="115">
        <v>2027</v>
      </c>
      <c r="AE551" s="115">
        <v>2027</v>
      </c>
      <c r="AF551" s="217"/>
      <c r="AG551" s="218"/>
    </row>
    <row r="552" spans="1:33" ht="24" customHeight="1">
      <c r="A552" s="46">
        <f>A551+1</f>
        <v>155</v>
      </c>
      <c r="B552" s="79" t="s">
        <v>792</v>
      </c>
      <c r="C552" s="223">
        <f>D552+F552+G552+H552+I552+J552+K552+M552+O552+P552+Q552+R552+S552+T552+U552+V552+W552+X552+L552</f>
        <v>1677001.14</v>
      </c>
      <c r="D552" s="75"/>
      <c r="E552" s="232">
        <v>1</v>
      </c>
      <c r="F552" s="75">
        <v>1612809</v>
      </c>
      <c r="G552" s="224"/>
      <c r="H552" s="75"/>
      <c r="I552" s="225"/>
      <c r="J552" s="75"/>
      <c r="K552" s="75"/>
      <c r="L552" s="226"/>
      <c r="M552" s="226"/>
      <c r="N552" s="226"/>
      <c r="O552" s="74"/>
      <c r="P552" s="227"/>
      <c r="Q552" s="75"/>
      <c r="R552" s="74"/>
      <c r="S552" s="75"/>
      <c r="T552" s="75"/>
      <c r="U552" s="75"/>
      <c r="V552" s="75">
        <v>40000</v>
      </c>
      <c r="W552" s="74">
        <f>24192.14</f>
        <v>24192.14</v>
      </c>
      <c r="X552" s="75"/>
      <c r="Y552" s="75"/>
      <c r="Z552" s="75"/>
      <c r="AA552" s="75"/>
      <c r="AB552" s="75">
        <f t="shared" si="231"/>
        <v>1677001.14</v>
      </c>
      <c r="AC552" s="115"/>
      <c r="AD552" s="115">
        <v>2027</v>
      </c>
      <c r="AE552" s="115">
        <v>2027</v>
      </c>
      <c r="AF552" s="217"/>
      <c r="AG552" s="218"/>
    </row>
    <row r="553" spans="1:33" ht="24" customHeight="1">
      <c r="A553" s="46">
        <f t="shared" ref="A553:A559" si="232">A552+1</f>
        <v>156</v>
      </c>
      <c r="B553" s="79" t="s">
        <v>793</v>
      </c>
      <c r="C553" s="223">
        <f>D553+F553+G553+H553+I553+J553+K553+M553+O553+P553+Q553+R553+S553+T553+U553+V553+W553+X553+L553</f>
        <v>1677001.14</v>
      </c>
      <c r="D553" s="75"/>
      <c r="E553" s="232">
        <v>1</v>
      </c>
      <c r="F553" s="74">
        <v>1612809</v>
      </c>
      <c r="G553" s="224"/>
      <c r="H553" s="75"/>
      <c r="I553" s="74"/>
      <c r="J553" s="75"/>
      <c r="K553" s="223"/>
      <c r="L553" s="230"/>
      <c r="M553" s="226"/>
      <c r="N553" s="226"/>
      <c r="O553" s="226"/>
      <c r="P553" s="74"/>
      <c r="Q553" s="75"/>
      <c r="R553" s="230"/>
      <c r="S553" s="75"/>
      <c r="T553" s="75"/>
      <c r="U553" s="75"/>
      <c r="V553" s="75">
        <v>40000</v>
      </c>
      <c r="W553" s="75">
        <v>24192.14</v>
      </c>
      <c r="X553" s="75"/>
      <c r="Y553" s="75"/>
      <c r="Z553" s="75"/>
      <c r="AA553" s="75"/>
      <c r="AB553" s="75">
        <f t="shared" si="231"/>
        <v>1677001.14</v>
      </c>
      <c r="AC553" s="115"/>
      <c r="AD553" s="115">
        <v>2027</v>
      </c>
      <c r="AE553" s="115">
        <v>2027</v>
      </c>
      <c r="AF553" s="217"/>
      <c r="AG553" s="218"/>
    </row>
    <row r="554" spans="1:33" ht="24" customHeight="1">
      <c r="A554" s="46">
        <f t="shared" si="232"/>
        <v>157</v>
      </c>
      <c r="B554" s="79" t="s">
        <v>569</v>
      </c>
      <c r="C554" s="223">
        <f>D554+F554+G554+H554+I554+J554+K554+M554+O554+P554+Q554+R554+S554+T554+U554+V554+W554+X554+L554</f>
        <v>22225569.359999999</v>
      </c>
      <c r="D554" s="75"/>
      <c r="E554" s="75"/>
      <c r="F554" s="233"/>
      <c r="G554" s="224"/>
      <c r="H554" s="75"/>
      <c r="I554" s="227"/>
      <c r="J554" s="75"/>
      <c r="K554" s="75"/>
      <c r="L554" s="226"/>
      <c r="M554" s="226"/>
      <c r="N554" s="226"/>
      <c r="O554" s="234"/>
      <c r="P554" s="227"/>
      <c r="Q554" s="75"/>
      <c r="R554" s="234">
        <v>21799575.719999999</v>
      </c>
      <c r="S554" s="75"/>
      <c r="T554" s="75"/>
      <c r="U554" s="75"/>
      <c r="V554" s="75">
        <v>99000</v>
      </c>
      <c r="W554" s="74">
        <v>326993.64</v>
      </c>
      <c r="X554" s="75"/>
      <c r="Y554" s="75"/>
      <c r="Z554" s="75"/>
      <c r="AA554" s="75"/>
      <c r="AB554" s="75">
        <f t="shared" si="231"/>
        <v>22225569.359999999</v>
      </c>
      <c r="AC554" s="115"/>
      <c r="AD554" s="115">
        <v>2027</v>
      </c>
      <c r="AE554" s="115">
        <v>2027</v>
      </c>
      <c r="AF554" s="217"/>
      <c r="AG554" s="218"/>
    </row>
    <row r="555" spans="1:33" ht="24" customHeight="1">
      <c r="A555" s="46">
        <f t="shared" si="232"/>
        <v>158</v>
      </c>
      <c r="B555" s="79" t="s">
        <v>794</v>
      </c>
      <c r="C555" s="223">
        <f t="shared" ref="C555:C559" si="233">D555+F555+G555+H555+I555+J555+K555+M555+O555+P555+Q555+R555+S555+T555+U555+V555+W555+X555+L555</f>
        <v>1677001.14</v>
      </c>
      <c r="D555" s="75"/>
      <c r="E555" s="232">
        <v>1</v>
      </c>
      <c r="F555" s="74">
        <v>1612809</v>
      </c>
      <c r="G555" s="224"/>
      <c r="H555" s="75"/>
      <c r="I555" s="74"/>
      <c r="J555" s="75"/>
      <c r="K555" s="75"/>
      <c r="L555" s="226"/>
      <c r="M555" s="226"/>
      <c r="N555" s="226"/>
      <c r="O555" s="230"/>
      <c r="P555" s="74"/>
      <c r="Q555" s="75"/>
      <c r="R555" s="74"/>
      <c r="S555" s="75"/>
      <c r="T555" s="75"/>
      <c r="U555" s="75"/>
      <c r="V555" s="74">
        <v>40000</v>
      </c>
      <c r="W555" s="74">
        <v>24192.14</v>
      </c>
      <c r="X555" s="75"/>
      <c r="Y555" s="75"/>
      <c r="Z555" s="75"/>
      <c r="AA555" s="75"/>
      <c r="AB555" s="75">
        <f t="shared" si="231"/>
        <v>1677001.14</v>
      </c>
      <c r="AC555" s="115"/>
      <c r="AD555" s="115">
        <v>2027</v>
      </c>
      <c r="AE555" s="115">
        <v>2027</v>
      </c>
      <c r="AF555" s="217"/>
      <c r="AG555" s="33"/>
    </row>
    <row r="556" spans="1:33" ht="24" customHeight="1">
      <c r="A556" s="46">
        <f t="shared" si="232"/>
        <v>159</v>
      </c>
      <c r="B556" s="79" t="s">
        <v>795</v>
      </c>
      <c r="C556" s="223">
        <f t="shared" si="233"/>
        <v>1677001.14</v>
      </c>
      <c r="D556" s="75"/>
      <c r="E556" s="232">
        <v>1</v>
      </c>
      <c r="F556" s="74">
        <v>1612809</v>
      </c>
      <c r="G556" s="224"/>
      <c r="H556" s="75"/>
      <c r="I556" s="74"/>
      <c r="J556" s="75"/>
      <c r="K556" s="75"/>
      <c r="L556" s="226"/>
      <c r="M556" s="226"/>
      <c r="N556" s="226"/>
      <c r="O556" s="230"/>
      <c r="P556" s="74"/>
      <c r="Q556" s="75"/>
      <c r="R556" s="74"/>
      <c r="S556" s="75"/>
      <c r="T556" s="75"/>
      <c r="U556" s="75"/>
      <c r="V556" s="74">
        <v>40000</v>
      </c>
      <c r="W556" s="74">
        <v>24192.14</v>
      </c>
      <c r="X556" s="75"/>
      <c r="Y556" s="75"/>
      <c r="Z556" s="75"/>
      <c r="AA556" s="75"/>
      <c r="AB556" s="75">
        <f t="shared" si="231"/>
        <v>1677001.14</v>
      </c>
      <c r="AC556" s="115"/>
      <c r="AD556" s="115">
        <v>2027</v>
      </c>
      <c r="AE556" s="115">
        <v>2027</v>
      </c>
      <c r="AF556" s="217"/>
      <c r="AG556" s="33"/>
    </row>
    <row r="557" spans="1:33" ht="24" customHeight="1">
      <c r="A557" s="46">
        <f t="shared" si="232"/>
        <v>160</v>
      </c>
      <c r="B557" s="79" t="s">
        <v>796</v>
      </c>
      <c r="C557" s="223">
        <f t="shared" si="233"/>
        <v>21497431.93</v>
      </c>
      <c r="D557" s="75"/>
      <c r="E557" s="75"/>
      <c r="F557" s="74"/>
      <c r="G557" s="224"/>
      <c r="H557" s="75"/>
      <c r="I557" s="230"/>
      <c r="J557" s="75"/>
      <c r="K557" s="223"/>
      <c r="L557" s="230"/>
      <c r="M557" s="226"/>
      <c r="N557" s="226"/>
      <c r="O557" s="226"/>
      <c r="P557" s="74">
        <v>12580273.960000001</v>
      </c>
      <c r="Q557" s="75"/>
      <c r="R557" s="74">
        <v>8404388.0399999991</v>
      </c>
      <c r="S557" s="75"/>
      <c r="T557" s="75"/>
      <c r="U557" s="75"/>
      <c r="V557" s="75">
        <v>198000</v>
      </c>
      <c r="W557" s="74">
        <f>188704.11+126065.82</f>
        <v>314769.93</v>
      </c>
      <c r="X557" s="75"/>
      <c r="Y557" s="75"/>
      <c r="Z557" s="75"/>
      <c r="AA557" s="75"/>
      <c r="AB557" s="75">
        <f t="shared" si="231"/>
        <v>21497431.93</v>
      </c>
      <c r="AC557" s="115"/>
      <c r="AD557" s="115">
        <v>2027</v>
      </c>
      <c r="AE557" s="115">
        <v>2027</v>
      </c>
      <c r="AF557" s="217"/>
      <c r="AG557" s="218"/>
    </row>
    <row r="558" spans="1:33" ht="24" customHeight="1">
      <c r="A558" s="46">
        <f t="shared" si="232"/>
        <v>161</v>
      </c>
      <c r="B558" s="79" t="s">
        <v>797</v>
      </c>
      <c r="C558" s="231">
        <f t="shared" si="233"/>
        <v>3354002.28</v>
      </c>
      <c r="D558" s="223"/>
      <c r="E558" s="222">
        <v>2</v>
      </c>
      <c r="F558" s="234">
        <v>3225618</v>
      </c>
      <c r="G558" s="224"/>
      <c r="H558" s="225"/>
      <c r="I558" s="225"/>
      <c r="J558" s="75"/>
      <c r="K558" s="223"/>
      <c r="L558" s="234"/>
      <c r="M558" s="226"/>
      <c r="N558" s="226"/>
      <c r="O558" s="235"/>
      <c r="P558" s="235"/>
      <c r="Q558" s="223"/>
      <c r="R558" s="75"/>
      <c r="S558" s="225"/>
      <c r="T558" s="225"/>
      <c r="U558" s="225"/>
      <c r="V558" s="75">
        <v>80000</v>
      </c>
      <c r="W558" s="74">
        <v>48384.28</v>
      </c>
      <c r="X558" s="75"/>
      <c r="Y558" s="75"/>
      <c r="Z558" s="75"/>
      <c r="AA558" s="75"/>
      <c r="AB558" s="75">
        <f>C558-Y558-Z558-AA558</f>
        <v>3354002.28</v>
      </c>
      <c r="AC558" s="115"/>
      <c r="AD558" s="115">
        <v>2027</v>
      </c>
      <c r="AE558" s="115">
        <v>2027</v>
      </c>
      <c r="AF558" s="217"/>
      <c r="AG558" s="33"/>
    </row>
    <row r="559" spans="1:33" s="5" customFormat="1" ht="24" customHeight="1">
      <c r="A559" s="46">
        <f t="shared" si="232"/>
        <v>162</v>
      </c>
      <c r="B559" s="79" t="s">
        <v>798</v>
      </c>
      <c r="C559" s="223">
        <f t="shared" si="233"/>
        <v>29300353.25</v>
      </c>
      <c r="D559" s="75"/>
      <c r="E559" s="75"/>
      <c r="F559" s="233"/>
      <c r="G559" s="224"/>
      <c r="H559" s="75"/>
      <c r="I559" s="227"/>
      <c r="J559" s="75"/>
      <c r="K559" s="75"/>
      <c r="L559" s="226"/>
      <c r="M559" s="226"/>
      <c r="N559" s="226"/>
      <c r="O559" s="234"/>
      <c r="P559" s="236"/>
      <c r="Q559" s="237"/>
      <c r="R559" s="234">
        <v>28769806.149999999</v>
      </c>
      <c r="S559" s="75"/>
      <c r="T559" s="75"/>
      <c r="U559" s="75"/>
      <c r="V559" s="75">
        <v>99000</v>
      </c>
      <c r="W559" s="74">
        <v>431547.1</v>
      </c>
      <c r="X559" s="75"/>
      <c r="Y559" s="75"/>
      <c r="Z559" s="75"/>
      <c r="AA559" s="75"/>
      <c r="AB559" s="75">
        <f t="shared" ref="AB559" si="234">C559-Y559-Z559-AA559</f>
        <v>29300353.25</v>
      </c>
      <c r="AC559" s="115"/>
      <c r="AD559" s="115">
        <v>2027</v>
      </c>
      <c r="AE559" s="115">
        <v>2027</v>
      </c>
      <c r="AF559" s="4"/>
      <c r="AG559" s="33"/>
    </row>
    <row r="560" spans="1:33" s="26" customFormat="1" ht="24" customHeight="1">
      <c r="A560" s="175" t="s">
        <v>447</v>
      </c>
      <c r="B560" s="175"/>
      <c r="C560" s="61">
        <f>SUM(C551:C559)</f>
        <v>92789772.700000003</v>
      </c>
      <c r="D560" s="61">
        <f t="shared" ref="D560:AC560" si="235">SUM(D551:D559)</f>
        <v>0</v>
      </c>
      <c r="E560" s="87">
        <f t="shared" si="235"/>
        <v>6</v>
      </c>
      <c r="F560" s="61">
        <f t="shared" si="235"/>
        <v>9676854</v>
      </c>
      <c r="G560" s="61">
        <f t="shared" si="235"/>
        <v>0</v>
      </c>
      <c r="H560" s="61">
        <f t="shared" si="235"/>
        <v>0</v>
      </c>
      <c r="I560" s="61">
        <f t="shared" si="235"/>
        <v>0</v>
      </c>
      <c r="J560" s="87">
        <f t="shared" si="235"/>
        <v>0</v>
      </c>
      <c r="K560" s="61">
        <f t="shared" si="235"/>
        <v>0</v>
      </c>
      <c r="L560" s="61">
        <f t="shared" si="235"/>
        <v>0</v>
      </c>
      <c r="M560" s="61">
        <f t="shared" si="235"/>
        <v>0</v>
      </c>
      <c r="N560" s="61">
        <f t="shared" si="235"/>
        <v>0</v>
      </c>
      <c r="O560" s="61">
        <f t="shared" si="235"/>
        <v>0</v>
      </c>
      <c r="P560" s="61">
        <f t="shared" si="235"/>
        <v>22043733.390000001</v>
      </c>
      <c r="Q560" s="61">
        <f t="shared" si="235"/>
        <v>0</v>
      </c>
      <c r="R560" s="61">
        <f t="shared" si="235"/>
        <v>58973769.909999996</v>
      </c>
      <c r="S560" s="61">
        <f t="shared" si="235"/>
        <v>0</v>
      </c>
      <c r="T560" s="61">
        <f t="shared" si="235"/>
        <v>0</v>
      </c>
      <c r="U560" s="61">
        <f t="shared" si="235"/>
        <v>0</v>
      </c>
      <c r="V560" s="61">
        <f t="shared" si="235"/>
        <v>735000</v>
      </c>
      <c r="W560" s="61">
        <f t="shared" si="235"/>
        <v>1360415.4</v>
      </c>
      <c r="X560" s="61">
        <f t="shared" si="235"/>
        <v>0</v>
      </c>
      <c r="Y560" s="61">
        <f t="shared" si="235"/>
        <v>0</v>
      </c>
      <c r="Z560" s="61">
        <f t="shared" si="235"/>
        <v>0</v>
      </c>
      <c r="AA560" s="61">
        <f t="shared" si="235"/>
        <v>0</v>
      </c>
      <c r="AB560" s="61">
        <f t="shared" si="235"/>
        <v>92789772.700000003</v>
      </c>
      <c r="AC560" s="61">
        <f t="shared" si="235"/>
        <v>0</v>
      </c>
      <c r="AD560" s="170" t="s">
        <v>29</v>
      </c>
      <c r="AE560" s="170" t="s">
        <v>29</v>
      </c>
      <c r="AF560" s="24"/>
      <c r="AG560" s="25"/>
    </row>
    <row r="561" spans="1:33" ht="24" customHeight="1">
      <c r="A561" s="179" t="s">
        <v>106</v>
      </c>
      <c r="B561" s="179"/>
      <c r="C561" s="179"/>
      <c r="D561" s="179"/>
      <c r="E561" s="179"/>
      <c r="F561" s="179"/>
      <c r="G561" s="179"/>
      <c r="H561" s="179"/>
      <c r="I561" s="179"/>
      <c r="J561" s="179"/>
      <c r="K561" s="179"/>
      <c r="L561" s="179"/>
      <c r="M561" s="179"/>
      <c r="N561" s="179"/>
      <c r="O561" s="179"/>
      <c r="P561" s="179"/>
      <c r="Q561" s="179"/>
      <c r="R561" s="179"/>
      <c r="S561" s="179"/>
      <c r="T561" s="179"/>
      <c r="U561" s="179"/>
      <c r="V561" s="179"/>
      <c r="W561" s="179"/>
      <c r="X561" s="179"/>
      <c r="Y561" s="179"/>
      <c r="Z561" s="179"/>
      <c r="AA561" s="179"/>
      <c r="AB561" s="179"/>
      <c r="AC561" s="179"/>
      <c r="AD561" s="179"/>
      <c r="AE561" s="179"/>
      <c r="AF561" s="217"/>
      <c r="AG561" s="218"/>
    </row>
    <row r="562" spans="1:33" s="5" customFormat="1" ht="24" customHeight="1">
      <c r="A562" s="46">
        <f>A559+1</f>
        <v>163</v>
      </c>
      <c r="B562" s="11" t="s">
        <v>799</v>
      </c>
      <c r="C562" s="48">
        <f t="shared" ref="C562:C579" si="236">D562+F562+G562+H562+I562+K562+L562+M562+O562+P562+Q562+R562+S562+W562+V562+X562</f>
        <v>1861001.14</v>
      </c>
      <c r="D562" s="41"/>
      <c r="E562" s="91">
        <v>1</v>
      </c>
      <c r="F562" s="122">
        <v>1612809</v>
      </c>
      <c r="G562" s="39"/>
      <c r="H562" s="41"/>
      <c r="I562" s="43"/>
      <c r="J562" s="46"/>
      <c r="K562" s="20"/>
      <c r="L562" s="39"/>
      <c r="M562" s="40"/>
      <c r="N562" s="40"/>
      <c r="O562" s="40"/>
      <c r="P562" s="42"/>
      <c r="Q562" s="41"/>
      <c r="R562" s="42"/>
      <c r="S562" s="39"/>
      <c r="T562" s="39"/>
      <c r="U562" s="39"/>
      <c r="V562" s="136">
        <v>224000</v>
      </c>
      <c r="W562" s="45">
        <v>24192.14</v>
      </c>
      <c r="X562" s="42"/>
      <c r="Y562" s="42"/>
      <c r="Z562" s="45"/>
      <c r="AA562" s="42"/>
      <c r="AB562" s="45">
        <f t="shared" ref="AB562:AB579" si="237">C562</f>
        <v>1861001.14</v>
      </c>
      <c r="AC562" s="46"/>
      <c r="AD562" s="46">
        <v>2027</v>
      </c>
      <c r="AE562" s="46">
        <v>2027</v>
      </c>
      <c r="AF562" s="4"/>
      <c r="AG562" s="16"/>
    </row>
    <row r="563" spans="1:33" s="26" customFormat="1" ht="24" customHeight="1">
      <c r="A563" s="170">
        <f>A562+1</f>
        <v>164</v>
      </c>
      <c r="B563" s="11" t="s">
        <v>800</v>
      </c>
      <c r="C563" s="48">
        <f t="shared" si="236"/>
        <v>1861001.14</v>
      </c>
      <c r="D563" s="41"/>
      <c r="E563" s="91">
        <v>1</v>
      </c>
      <c r="F563" s="122">
        <v>1612809</v>
      </c>
      <c r="G563" s="39"/>
      <c r="H563" s="41"/>
      <c r="I563" s="43"/>
      <c r="J563" s="46"/>
      <c r="K563" s="20"/>
      <c r="L563" s="39"/>
      <c r="M563" s="40"/>
      <c r="N563" s="40"/>
      <c r="O563" s="40"/>
      <c r="P563" s="42"/>
      <c r="Q563" s="41"/>
      <c r="R563" s="42"/>
      <c r="S563" s="39"/>
      <c r="T563" s="39"/>
      <c r="U563" s="39"/>
      <c r="V563" s="136">
        <v>224000</v>
      </c>
      <c r="W563" s="45">
        <v>24192.14</v>
      </c>
      <c r="X563" s="42"/>
      <c r="Y563" s="42"/>
      <c r="Z563" s="45"/>
      <c r="AA563" s="42"/>
      <c r="AB563" s="45">
        <f t="shared" si="237"/>
        <v>1861001.14</v>
      </c>
      <c r="AC563" s="46"/>
      <c r="AD563" s="46">
        <v>2027</v>
      </c>
      <c r="AE563" s="46">
        <v>2027</v>
      </c>
      <c r="AF563" s="24"/>
      <c r="AG563" s="25"/>
    </row>
    <row r="564" spans="1:33" s="26" customFormat="1" ht="24" customHeight="1">
      <c r="A564" s="170">
        <f t="shared" ref="A564:A579" si="238">A563+1</f>
        <v>165</v>
      </c>
      <c r="B564" s="11" t="s">
        <v>801</v>
      </c>
      <c r="C564" s="48">
        <f t="shared" si="236"/>
        <v>1861001.14</v>
      </c>
      <c r="D564" s="41"/>
      <c r="E564" s="91">
        <v>1</v>
      </c>
      <c r="F564" s="122">
        <v>1612809</v>
      </c>
      <c r="G564" s="39"/>
      <c r="H564" s="41"/>
      <c r="I564" s="43"/>
      <c r="J564" s="46"/>
      <c r="K564" s="20"/>
      <c r="L564" s="39"/>
      <c r="M564" s="40"/>
      <c r="N564" s="40"/>
      <c r="O564" s="40"/>
      <c r="P564" s="42"/>
      <c r="Q564" s="41"/>
      <c r="R564" s="42"/>
      <c r="S564" s="39"/>
      <c r="T564" s="39"/>
      <c r="U564" s="39"/>
      <c r="V564" s="136">
        <v>224000</v>
      </c>
      <c r="W564" s="45">
        <v>24192.14</v>
      </c>
      <c r="X564" s="42"/>
      <c r="Y564" s="42"/>
      <c r="Z564" s="45"/>
      <c r="AA564" s="42"/>
      <c r="AB564" s="45">
        <f t="shared" si="237"/>
        <v>1861001.14</v>
      </c>
      <c r="AC564" s="46"/>
      <c r="AD564" s="46">
        <v>2027</v>
      </c>
      <c r="AE564" s="46">
        <v>2027</v>
      </c>
      <c r="AF564" s="24"/>
      <c r="AG564" s="25"/>
    </row>
    <row r="565" spans="1:33" s="26" customFormat="1" ht="24" customHeight="1">
      <c r="A565" s="170">
        <f t="shared" si="238"/>
        <v>166</v>
      </c>
      <c r="B565" s="11" t="s">
        <v>802</v>
      </c>
      <c r="C565" s="48">
        <f t="shared" si="236"/>
        <v>1861001.14</v>
      </c>
      <c r="D565" s="41"/>
      <c r="E565" s="91">
        <v>1</v>
      </c>
      <c r="F565" s="122">
        <v>1612809</v>
      </c>
      <c r="G565" s="39"/>
      <c r="H565" s="41"/>
      <c r="I565" s="43"/>
      <c r="J565" s="46"/>
      <c r="K565" s="20"/>
      <c r="L565" s="39"/>
      <c r="M565" s="40"/>
      <c r="N565" s="40"/>
      <c r="O565" s="40"/>
      <c r="P565" s="42"/>
      <c r="Q565" s="41"/>
      <c r="R565" s="42"/>
      <c r="S565" s="39"/>
      <c r="T565" s="39"/>
      <c r="U565" s="39"/>
      <c r="V565" s="136">
        <v>224000</v>
      </c>
      <c r="W565" s="45">
        <v>24192.14</v>
      </c>
      <c r="X565" s="42"/>
      <c r="Y565" s="42"/>
      <c r="Z565" s="45"/>
      <c r="AA565" s="42"/>
      <c r="AB565" s="45">
        <f t="shared" si="237"/>
        <v>1861001.14</v>
      </c>
      <c r="AC565" s="46"/>
      <c r="AD565" s="46">
        <v>2027</v>
      </c>
      <c r="AE565" s="46">
        <v>2027</v>
      </c>
      <c r="AF565" s="24"/>
      <c r="AG565" s="25"/>
    </row>
    <row r="566" spans="1:33" s="26" customFormat="1" ht="24" customHeight="1">
      <c r="A566" s="170">
        <f t="shared" si="238"/>
        <v>167</v>
      </c>
      <c r="B566" s="11" t="s">
        <v>803</v>
      </c>
      <c r="C566" s="48">
        <f t="shared" si="236"/>
        <v>1861001.14</v>
      </c>
      <c r="D566" s="41"/>
      <c r="E566" s="91">
        <v>1</v>
      </c>
      <c r="F566" s="122">
        <v>1612809</v>
      </c>
      <c r="G566" s="39"/>
      <c r="H566" s="41"/>
      <c r="I566" s="43"/>
      <c r="J566" s="46"/>
      <c r="K566" s="20"/>
      <c r="L566" s="39"/>
      <c r="M566" s="40"/>
      <c r="N566" s="40"/>
      <c r="O566" s="40"/>
      <c r="P566" s="42"/>
      <c r="Q566" s="41"/>
      <c r="R566" s="42"/>
      <c r="S566" s="39"/>
      <c r="T566" s="39"/>
      <c r="U566" s="39"/>
      <c r="V566" s="136">
        <v>224000</v>
      </c>
      <c r="W566" s="45">
        <v>24192.14</v>
      </c>
      <c r="X566" s="42"/>
      <c r="Y566" s="42"/>
      <c r="Z566" s="45"/>
      <c r="AA566" s="42"/>
      <c r="AB566" s="45">
        <f t="shared" si="237"/>
        <v>1861001.14</v>
      </c>
      <c r="AC566" s="46"/>
      <c r="AD566" s="46">
        <v>2027</v>
      </c>
      <c r="AE566" s="46">
        <v>2027</v>
      </c>
      <c r="AF566" s="24"/>
      <c r="AG566" s="25"/>
    </row>
    <row r="567" spans="1:33" s="26" customFormat="1" ht="24" customHeight="1">
      <c r="A567" s="170">
        <f t="shared" si="238"/>
        <v>168</v>
      </c>
      <c r="B567" s="11" t="s">
        <v>804</v>
      </c>
      <c r="C567" s="48">
        <f t="shared" si="236"/>
        <v>1861001.14</v>
      </c>
      <c r="D567" s="41"/>
      <c r="E567" s="91">
        <v>1</v>
      </c>
      <c r="F567" s="122">
        <v>1612809</v>
      </c>
      <c r="G567" s="39"/>
      <c r="H567" s="41"/>
      <c r="I567" s="43"/>
      <c r="J567" s="46"/>
      <c r="K567" s="20"/>
      <c r="L567" s="39"/>
      <c r="M567" s="40"/>
      <c r="N567" s="40"/>
      <c r="O567" s="40"/>
      <c r="P567" s="42"/>
      <c r="Q567" s="41"/>
      <c r="R567" s="42"/>
      <c r="S567" s="39"/>
      <c r="T567" s="39"/>
      <c r="U567" s="39"/>
      <c r="V567" s="136">
        <v>224000</v>
      </c>
      <c r="W567" s="45">
        <v>24192.14</v>
      </c>
      <c r="X567" s="42"/>
      <c r="Y567" s="42"/>
      <c r="Z567" s="45"/>
      <c r="AA567" s="42"/>
      <c r="AB567" s="45">
        <f t="shared" si="237"/>
        <v>1861001.14</v>
      </c>
      <c r="AC567" s="46"/>
      <c r="AD567" s="46">
        <v>2027</v>
      </c>
      <c r="AE567" s="46">
        <v>2027</v>
      </c>
      <c r="AF567" s="24"/>
      <c r="AG567" s="25"/>
    </row>
    <row r="568" spans="1:33" s="26" customFormat="1" ht="24" customHeight="1">
      <c r="A568" s="170">
        <f t="shared" si="238"/>
        <v>169</v>
      </c>
      <c r="B568" s="11" t="s">
        <v>805</v>
      </c>
      <c r="C568" s="48">
        <f t="shared" si="236"/>
        <v>1861001.14</v>
      </c>
      <c r="D568" s="41"/>
      <c r="E568" s="91">
        <v>1</v>
      </c>
      <c r="F568" s="122">
        <v>1612809</v>
      </c>
      <c r="G568" s="39"/>
      <c r="H568" s="41"/>
      <c r="I568" s="43"/>
      <c r="J568" s="46"/>
      <c r="K568" s="20"/>
      <c r="L568" s="39"/>
      <c r="M568" s="40"/>
      <c r="N568" s="40"/>
      <c r="O568" s="40"/>
      <c r="P568" s="42"/>
      <c r="Q568" s="41"/>
      <c r="R568" s="42"/>
      <c r="S568" s="39"/>
      <c r="T568" s="39"/>
      <c r="U568" s="39"/>
      <c r="V568" s="136">
        <v>224000</v>
      </c>
      <c r="W568" s="45">
        <v>24192.14</v>
      </c>
      <c r="X568" s="42"/>
      <c r="Y568" s="42"/>
      <c r="Z568" s="45"/>
      <c r="AA568" s="42"/>
      <c r="AB568" s="45">
        <f t="shared" si="237"/>
        <v>1861001.14</v>
      </c>
      <c r="AC568" s="46"/>
      <c r="AD568" s="46">
        <v>2027</v>
      </c>
      <c r="AE568" s="46">
        <v>2027</v>
      </c>
      <c r="AF568" s="24"/>
      <c r="AG568" s="25"/>
    </row>
    <row r="569" spans="1:33" s="26" customFormat="1" ht="24" customHeight="1">
      <c r="A569" s="170">
        <f t="shared" si="238"/>
        <v>170</v>
      </c>
      <c r="B569" s="11" t="s">
        <v>403</v>
      </c>
      <c r="C569" s="48">
        <f t="shared" si="236"/>
        <v>3722002.28</v>
      </c>
      <c r="D569" s="41"/>
      <c r="E569" s="91">
        <v>2</v>
      </c>
      <c r="F569" s="122">
        <f>1612809*E569</f>
        <v>3225618</v>
      </c>
      <c r="G569" s="39"/>
      <c r="H569" s="41"/>
      <c r="I569" s="43"/>
      <c r="J569" s="46"/>
      <c r="K569" s="20"/>
      <c r="L569" s="39"/>
      <c r="M569" s="40"/>
      <c r="N569" s="40"/>
      <c r="O569" s="40"/>
      <c r="P569" s="42"/>
      <c r="Q569" s="41"/>
      <c r="R569" s="42"/>
      <c r="S569" s="39"/>
      <c r="T569" s="39"/>
      <c r="U569" s="39"/>
      <c r="V569" s="136">
        <f>224000*E569</f>
        <v>448000</v>
      </c>
      <c r="W569" s="45">
        <f>24192.14*E569</f>
        <v>48384.28</v>
      </c>
      <c r="X569" s="42"/>
      <c r="Y569" s="42"/>
      <c r="Z569" s="45"/>
      <c r="AA569" s="42"/>
      <c r="AB569" s="45">
        <f t="shared" si="237"/>
        <v>3722002.28</v>
      </c>
      <c r="AC569" s="46"/>
      <c r="AD569" s="46">
        <v>2027</v>
      </c>
      <c r="AE569" s="46">
        <v>2027</v>
      </c>
      <c r="AF569" s="24"/>
      <c r="AG569" s="25"/>
    </row>
    <row r="570" spans="1:33" s="26" customFormat="1" ht="24" customHeight="1">
      <c r="A570" s="170">
        <f t="shared" si="238"/>
        <v>171</v>
      </c>
      <c r="B570" s="11" t="s">
        <v>806</v>
      </c>
      <c r="C570" s="48">
        <f t="shared" si="236"/>
        <v>3722002.28</v>
      </c>
      <c r="D570" s="41"/>
      <c r="E570" s="91">
        <v>2</v>
      </c>
      <c r="F570" s="122">
        <f>1612809*E570</f>
        <v>3225618</v>
      </c>
      <c r="G570" s="39"/>
      <c r="H570" s="41"/>
      <c r="I570" s="43"/>
      <c r="J570" s="46"/>
      <c r="K570" s="20"/>
      <c r="L570" s="39"/>
      <c r="M570" s="40"/>
      <c r="N570" s="40"/>
      <c r="O570" s="40"/>
      <c r="P570" s="42"/>
      <c r="Q570" s="41"/>
      <c r="R570" s="42"/>
      <c r="S570" s="39"/>
      <c r="T570" s="39"/>
      <c r="U570" s="39"/>
      <c r="V570" s="136">
        <f>224000*E570</f>
        <v>448000</v>
      </c>
      <c r="W570" s="45">
        <f>24192.14*E570</f>
        <v>48384.28</v>
      </c>
      <c r="X570" s="42"/>
      <c r="Y570" s="42"/>
      <c r="Z570" s="45"/>
      <c r="AA570" s="42"/>
      <c r="AB570" s="45">
        <f t="shared" si="237"/>
        <v>3722002.28</v>
      </c>
      <c r="AC570" s="46"/>
      <c r="AD570" s="46">
        <v>2027</v>
      </c>
      <c r="AE570" s="46">
        <v>2027</v>
      </c>
      <c r="AF570" s="24"/>
      <c r="AG570" s="25"/>
    </row>
    <row r="571" spans="1:33" s="26" customFormat="1" ht="24" customHeight="1">
      <c r="A571" s="170">
        <f t="shared" si="238"/>
        <v>172</v>
      </c>
      <c r="B571" s="11" t="s">
        <v>807</v>
      </c>
      <c r="C571" s="48">
        <f t="shared" si="236"/>
        <v>1861001.14</v>
      </c>
      <c r="D571" s="41"/>
      <c r="E571" s="91">
        <v>1</v>
      </c>
      <c r="F571" s="122">
        <v>1612809</v>
      </c>
      <c r="G571" s="39"/>
      <c r="H571" s="41"/>
      <c r="I571" s="43"/>
      <c r="J571" s="46"/>
      <c r="K571" s="20"/>
      <c r="L571" s="39"/>
      <c r="M571" s="40"/>
      <c r="N571" s="40"/>
      <c r="O571" s="40"/>
      <c r="P571" s="42"/>
      <c r="Q571" s="41"/>
      <c r="R571" s="42"/>
      <c r="S571" s="39"/>
      <c r="T571" s="39"/>
      <c r="U571" s="39"/>
      <c r="V571" s="136">
        <v>224000</v>
      </c>
      <c r="W571" s="45">
        <v>24192.14</v>
      </c>
      <c r="X571" s="42"/>
      <c r="Y571" s="42"/>
      <c r="Z571" s="45"/>
      <c r="AA571" s="42"/>
      <c r="AB571" s="45">
        <f t="shared" si="237"/>
        <v>1861001.14</v>
      </c>
      <c r="AC571" s="46"/>
      <c r="AD571" s="46">
        <v>2027</v>
      </c>
      <c r="AE571" s="46">
        <v>2027</v>
      </c>
      <c r="AF571" s="24"/>
      <c r="AG571" s="25"/>
    </row>
    <row r="572" spans="1:33" s="26" customFormat="1" ht="24" customHeight="1">
      <c r="A572" s="170">
        <f t="shared" si="238"/>
        <v>173</v>
      </c>
      <c r="B572" s="11" t="s">
        <v>808</v>
      </c>
      <c r="C572" s="48">
        <f t="shared" si="236"/>
        <v>3722002.28</v>
      </c>
      <c r="D572" s="41"/>
      <c r="E572" s="91">
        <v>2</v>
      </c>
      <c r="F572" s="122">
        <f t="shared" ref="F572:F573" si="239">1612809*E572</f>
        <v>3225618</v>
      </c>
      <c r="G572" s="39"/>
      <c r="H572" s="41"/>
      <c r="I572" s="43"/>
      <c r="J572" s="46"/>
      <c r="K572" s="20"/>
      <c r="L572" s="39"/>
      <c r="M572" s="40"/>
      <c r="N572" s="40"/>
      <c r="O572" s="40"/>
      <c r="P572" s="42"/>
      <c r="Q572" s="41"/>
      <c r="R572" s="42"/>
      <c r="S572" s="39"/>
      <c r="T572" s="39"/>
      <c r="U572" s="39"/>
      <c r="V572" s="136">
        <f t="shared" ref="V572:V573" si="240">224000*E572</f>
        <v>448000</v>
      </c>
      <c r="W572" s="45">
        <f t="shared" ref="W572:W573" si="241">24192.14*E572</f>
        <v>48384.28</v>
      </c>
      <c r="X572" s="42"/>
      <c r="Y572" s="42"/>
      <c r="Z572" s="45"/>
      <c r="AA572" s="42"/>
      <c r="AB572" s="45">
        <f t="shared" si="237"/>
        <v>3722002.28</v>
      </c>
      <c r="AC572" s="46"/>
      <c r="AD572" s="46">
        <v>2027</v>
      </c>
      <c r="AE572" s="46">
        <v>2027</v>
      </c>
      <c r="AF572" s="24"/>
      <c r="AG572" s="25"/>
    </row>
    <row r="573" spans="1:33" s="26" customFormat="1" ht="24" customHeight="1">
      <c r="A573" s="170">
        <f t="shared" si="238"/>
        <v>174</v>
      </c>
      <c r="B573" s="11" t="s">
        <v>809</v>
      </c>
      <c r="C573" s="48">
        <f t="shared" si="236"/>
        <v>3722002.28</v>
      </c>
      <c r="D573" s="41"/>
      <c r="E573" s="91">
        <v>2</v>
      </c>
      <c r="F573" s="122">
        <f t="shared" si="239"/>
        <v>3225618</v>
      </c>
      <c r="G573" s="39"/>
      <c r="H573" s="41"/>
      <c r="I573" s="43"/>
      <c r="J573" s="46"/>
      <c r="K573" s="20"/>
      <c r="L573" s="39"/>
      <c r="M573" s="40"/>
      <c r="N573" s="40"/>
      <c r="O573" s="40"/>
      <c r="P573" s="42"/>
      <c r="Q573" s="41"/>
      <c r="R573" s="42"/>
      <c r="S573" s="39"/>
      <c r="T573" s="39"/>
      <c r="U573" s="39"/>
      <c r="V573" s="136">
        <f t="shared" si="240"/>
        <v>448000</v>
      </c>
      <c r="W573" s="45">
        <f t="shared" si="241"/>
        <v>48384.28</v>
      </c>
      <c r="X573" s="42"/>
      <c r="Y573" s="42"/>
      <c r="Z573" s="45"/>
      <c r="AA573" s="42"/>
      <c r="AB573" s="45">
        <f t="shared" si="237"/>
        <v>3722002.28</v>
      </c>
      <c r="AC573" s="46"/>
      <c r="AD573" s="46">
        <v>2027</v>
      </c>
      <c r="AE573" s="46">
        <v>2027</v>
      </c>
      <c r="AF573" s="24"/>
      <c r="AG573" s="25"/>
    </row>
    <row r="574" spans="1:33" s="26" customFormat="1" ht="24" customHeight="1">
      <c r="A574" s="170">
        <f t="shared" si="238"/>
        <v>175</v>
      </c>
      <c r="B574" s="11" t="s">
        <v>857</v>
      </c>
      <c r="C574" s="48">
        <f t="shared" si="236"/>
        <v>1861001.14</v>
      </c>
      <c r="D574" s="41"/>
      <c r="E574" s="91">
        <v>1</v>
      </c>
      <c r="F574" s="122">
        <v>1612809</v>
      </c>
      <c r="G574" s="39"/>
      <c r="H574" s="41"/>
      <c r="I574" s="43"/>
      <c r="J574" s="46"/>
      <c r="K574" s="20"/>
      <c r="L574" s="39"/>
      <c r="M574" s="40"/>
      <c r="N574" s="40"/>
      <c r="O574" s="40"/>
      <c r="P574" s="42"/>
      <c r="Q574" s="41"/>
      <c r="R574" s="42"/>
      <c r="S574" s="39"/>
      <c r="T574" s="39"/>
      <c r="U574" s="39"/>
      <c r="V574" s="136">
        <v>224000</v>
      </c>
      <c r="W574" s="45">
        <v>24192.14</v>
      </c>
      <c r="X574" s="42"/>
      <c r="Y574" s="42"/>
      <c r="Z574" s="45"/>
      <c r="AA574" s="42"/>
      <c r="AB574" s="45">
        <f t="shared" si="237"/>
        <v>1861001.14</v>
      </c>
      <c r="AC574" s="46"/>
      <c r="AD574" s="46">
        <v>2027</v>
      </c>
      <c r="AE574" s="46">
        <v>2027</v>
      </c>
      <c r="AF574" s="24"/>
      <c r="AG574" s="25"/>
    </row>
    <row r="575" spans="1:33" s="26" customFormat="1" ht="24" customHeight="1">
      <c r="A575" s="170">
        <f t="shared" si="238"/>
        <v>176</v>
      </c>
      <c r="B575" s="11" t="s">
        <v>810</v>
      </c>
      <c r="C575" s="48">
        <f t="shared" si="236"/>
        <v>1861001.14</v>
      </c>
      <c r="D575" s="41"/>
      <c r="E575" s="91">
        <v>1</v>
      </c>
      <c r="F575" s="122">
        <v>1612809</v>
      </c>
      <c r="G575" s="39"/>
      <c r="H575" s="41"/>
      <c r="I575" s="43"/>
      <c r="J575" s="46"/>
      <c r="K575" s="20"/>
      <c r="L575" s="39"/>
      <c r="M575" s="40"/>
      <c r="N575" s="40"/>
      <c r="O575" s="40"/>
      <c r="P575" s="42"/>
      <c r="Q575" s="41"/>
      <c r="R575" s="42"/>
      <c r="S575" s="39"/>
      <c r="T575" s="39"/>
      <c r="U575" s="39"/>
      <c r="V575" s="136">
        <v>224000</v>
      </c>
      <c r="W575" s="45">
        <v>24192.14</v>
      </c>
      <c r="X575" s="42"/>
      <c r="Y575" s="42"/>
      <c r="Z575" s="45"/>
      <c r="AA575" s="42"/>
      <c r="AB575" s="45">
        <f t="shared" si="237"/>
        <v>1861001.14</v>
      </c>
      <c r="AC575" s="46"/>
      <c r="AD575" s="46">
        <v>2027</v>
      </c>
      <c r="AE575" s="46">
        <v>2027</v>
      </c>
      <c r="AF575" s="24"/>
      <c r="AG575" s="25"/>
    </row>
    <row r="576" spans="1:33" s="26" customFormat="1" ht="24" customHeight="1">
      <c r="A576" s="170">
        <f t="shared" si="238"/>
        <v>177</v>
      </c>
      <c r="B576" s="11" t="s">
        <v>811</v>
      </c>
      <c r="C576" s="48">
        <f t="shared" si="236"/>
        <v>1861001.14</v>
      </c>
      <c r="D576" s="41"/>
      <c r="E576" s="91">
        <v>1</v>
      </c>
      <c r="F576" s="122">
        <v>1612809</v>
      </c>
      <c r="G576" s="39"/>
      <c r="H576" s="41"/>
      <c r="I576" s="43"/>
      <c r="J576" s="46"/>
      <c r="K576" s="20"/>
      <c r="L576" s="39"/>
      <c r="M576" s="40"/>
      <c r="N576" s="40"/>
      <c r="O576" s="40"/>
      <c r="P576" s="42"/>
      <c r="Q576" s="41"/>
      <c r="R576" s="42"/>
      <c r="S576" s="39"/>
      <c r="T576" s="39"/>
      <c r="U576" s="39"/>
      <c r="V576" s="136">
        <v>224000</v>
      </c>
      <c r="W576" s="45">
        <v>24192.14</v>
      </c>
      <c r="X576" s="42"/>
      <c r="Y576" s="42"/>
      <c r="Z576" s="45"/>
      <c r="AA576" s="42"/>
      <c r="AB576" s="45">
        <f t="shared" si="237"/>
        <v>1861001.14</v>
      </c>
      <c r="AC576" s="46"/>
      <c r="AD576" s="46">
        <v>2027</v>
      </c>
      <c r="AE576" s="46">
        <v>2027</v>
      </c>
      <c r="AF576" s="24"/>
      <c r="AG576" s="25"/>
    </row>
    <row r="577" spans="1:33" s="26" customFormat="1" ht="24" customHeight="1">
      <c r="A577" s="170">
        <f t="shared" si="238"/>
        <v>178</v>
      </c>
      <c r="B577" s="11" t="s">
        <v>858</v>
      </c>
      <c r="C577" s="48">
        <f t="shared" si="236"/>
        <v>1861001.14</v>
      </c>
      <c r="D577" s="41"/>
      <c r="E577" s="91">
        <v>1</v>
      </c>
      <c r="F577" s="122">
        <v>1612809</v>
      </c>
      <c r="G577" s="39"/>
      <c r="H577" s="41"/>
      <c r="I577" s="43"/>
      <c r="J577" s="46"/>
      <c r="K577" s="20"/>
      <c r="L577" s="39"/>
      <c r="M577" s="40"/>
      <c r="N577" s="40"/>
      <c r="O577" s="40"/>
      <c r="P577" s="42"/>
      <c r="Q577" s="41"/>
      <c r="R577" s="42"/>
      <c r="S577" s="39"/>
      <c r="T577" s="39"/>
      <c r="U577" s="39"/>
      <c r="V577" s="136">
        <v>224000</v>
      </c>
      <c r="W577" s="45">
        <v>24192.14</v>
      </c>
      <c r="X577" s="42"/>
      <c r="Y577" s="42"/>
      <c r="Z577" s="45"/>
      <c r="AA577" s="42"/>
      <c r="AB577" s="45">
        <f t="shared" si="237"/>
        <v>1861001.14</v>
      </c>
      <c r="AC577" s="46"/>
      <c r="AD577" s="46">
        <v>2027</v>
      </c>
      <c r="AE577" s="46">
        <v>2027</v>
      </c>
      <c r="AF577" s="24"/>
      <c r="AG577" s="25"/>
    </row>
    <row r="578" spans="1:33" s="26" customFormat="1" ht="24" customHeight="1">
      <c r="A578" s="170">
        <f t="shared" si="238"/>
        <v>179</v>
      </c>
      <c r="B578" s="155" t="s">
        <v>812</v>
      </c>
      <c r="C578" s="48">
        <f t="shared" si="236"/>
        <v>1861001.14</v>
      </c>
      <c r="D578" s="41"/>
      <c r="E578" s="91">
        <v>1</v>
      </c>
      <c r="F578" s="122">
        <v>1612809</v>
      </c>
      <c r="G578" s="39"/>
      <c r="H578" s="41"/>
      <c r="I578" s="43"/>
      <c r="J578" s="46"/>
      <c r="K578" s="20"/>
      <c r="L578" s="39"/>
      <c r="M578" s="40"/>
      <c r="N578" s="40"/>
      <c r="O578" s="40"/>
      <c r="P578" s="42"/>
      <c r="Q578" s="41"/>
      <c r="R578" s="42"/>
      <c r="S578" s="39"/>
      <c r="T578" s="39"/>
      <c r="U578" s="39"/>
      <c r="V578" s="136">
        <v>224000</v>
      </c>
      <c r="W578" s="45">
        <v>24192.14</v>
      </c>
      <c r="X578" s="42"/>
      <c r="Y578" s="42"/>
      <c r="Z578" s="45"/>
      <c r="AA578" s="42"/>
      <c r="AB578" s="45">
        <f t="shared" si="237"/>
        <v>1861001.14</v>
      </c>
      <c r="AC578" s="46"/>
      <c r="AD578" s="46">
        <v>2027</v>
      </c>
      <c r="AE578" s="46">
        <v>2027</v>
      </c>
      <c r="AF578" s="24"/>
      <c r="AG578" s="25"/>
    </row>
    <row r="579" spans="1:33" s="26" customFormat="1" ht="24" customHeight="1">
      <c r="A579" s="170">
        <f t="shared" si="238"/>
        <v>180</v>
      </c>
      <c r="B579" s="155" t="s">
        <v>813</v>
      </c>
      <c r="C579" s="48">
        <f t="shared" si="236"/>
        <v>1861001.14</v>
      </c>
      <c r="D579" s="41"/>
      <c r="E579" s="91">
        <v>1</v>
      </c>
      <c r="F579" s="122">
        <v>1612809</v>
      </c>
      <c r="G579" s="39"/>
      <c r="H579" s="41"/>
      <c r="I579" s="43"/>
      <c r="J579" s="46"/>
      <c r="K579" s="20"/>
      <c r="L579" s="39"/>
      <c r="M579" s="40"/>
      <c r="N579" s="40"/>
      <c r="O579" s="40"/>
      <c r="P579" s="42"/>
      <c r="Q579" s="41"/>
      <c r="R579" s="42"/>
      <c r="S579" s="39"/>
      <c r="T579" s="39"/>
      <c r="U579" s="39"/>
      <c r="V579" s="136">
        <v>224000</v>
      </c>
      <c r="W579" s="45">
        <v>24192.14</v>
      </c>
      <c r="X579" s="42"/>
      <c r="Y579" s="42"/>
      <c r="Z579" s="45"/>
      <c r="AA579" s="42"/>
      <c r="AB579" s="45">
        <f t="shared" si="237"/>
        <v>1861001.14</v>
      </c>
      <c r="AC579" s="46"/>
      <c r="AD579" s="46">
        <v>2027</v>
      </c>
      <c r="AE579" s="46">
        <v>2027</v>
      </c>
      <c r="AF579" s="24"/>
      <c r="AG579" s="25"/>
    </row>
    <row r="580" spans="1:33" s="26" customFormat="1" ht="24" customHeight="1">
      <c r="A580" s="175" t="s">
        <v>447</v>
      </c>
      <c r="B580" s="175"/>
      <c r="C580" s="61">
        <f>SUM(C562:C579)</f>
        <v>40942025.079999998</v>
      </c>
      <c r="D580" s="61">
        <f t="shared" ref="D580:AC580" si="242">SUM(D562:D579)</f>
        <v>0</v>
      </c>
      <c r="E580" s="221">
        <f t="shared" si="242"/>
        <v>22</v>
      </c>
      <c r="F580" s="61">
        <f t="shared" si="242"/>
        <v>35481798</v>
      </c>
      <c r="G580" s="61">
        <f t="shared" si="242"/>
        <v>0</v>
      </c>
      <c r="H580" s="61">
        <f t="shared" si="242"/>
        <v>0</v>
      </c>
      <c r="I580" s="61">
        <f t="shared" si="242"/>
        <v>0</v>
      </c>
      <c r="J580" s="61">
        <f t="shared" si="242"/>
        <v>0</v>
      </c>
      <c r="K580" s="61">
        <f t="shared" si="242"/>
        <v>0</v>
      </c>
      <c r="L580" s="61">
        <f t="shared" si="242"/>
        <v>0</v>
      </c>
      <c r="M580" s="61">
        <f t="shared" si="242"/>
        <v>0</v>
      </c>
      <c r="N580" s="61">
        <f t="shared" si="242"/>
        <v>0</v>
      </c>
      <c r="O580" s="61">
        <f t="shared" si="242"/>
        <v>0</v>
      </c>
      <c r="P580" s="61">
        <f t="shared" si="242"/>
        <v>0</v>
      </c>
      <c r="Q580" s="61">
        <f t="shared" si="242"/>
        <v>0</v>
      </c>
      <c r="R580" s="61">
        <f t="shared" si="242"/>
        <v>0</v>
      </c>
      <c r="S580" s="61">
        <f t="shared" si="242"/>
        <v>0</v>
      </c>
      <c r="T580" s="61">
        <f t="shared" si="242"/>
        <v>0</v>
      </c>
      <c r="U580" s="61">
        <f t="shared" si="242"/>
        <v>0</v>
      </c>
      <c r="V580" s="61">
        <f t="shared" si="242"/>
        <v>4928000</v>
      </c>
      <c r="W580" s="61">
        <f t="shared" si="242"/>
        <v>532227.07999999996</v>
      </c>
      <c r="X580" s="61">
        <f t="shared" si="242"/>
        <v>0</v>
      </c>
      <c r="Y580" s="61">
        <f t="shared" si="242"/>
        <v>0</v>
      </c>
      <c r="Z580" s="61">
        <f t="shared" si="242"/>
        <v>0</v>
      </c>
      <c r="AA580" s="61">
        <f t="shared" si="242"/>
        <v>0</v>
      </c>
      <c r="AB580" s="61">
        <f t="shared" si="242"/>
        <v>40942025.079999998</v>
      </c>
      <c r="AC580" s="61">
        <f t="shared" si="242"/>
        <v>0</v>
      </c>
      <c r="AD580" s="170" t="s">
        <v>29</v>
      </c>
      <c r="AE580" s="170" t="s">
        <v>29</v>
      </c>
      <c r="AF580" s="24"/>
      <c r="AG580" s="25"/>
    </row>
    <row r="581" spans="1:33" ht="24" customHeight="1">
      <c r="A581" s="179" t="s">
        <v>109</v>
      </c>
      <c r="B581" s="179"/>
      <c r="C581" s="179"/>
      <c r="D581" s="179"/>
      <c r="E581" s="179"/>
      <c r="F581" s="179"/>
      <c r="G581" s="179"/>
      <c r="H581" s="179"/>
      <c r="I581" s="179"/>
      <c r="J581" s="179"/>
      <c r="K581" s="179"/>
      <c r="L581" s="179"/>
      <c r="M581" s="179"/>
      <c r="N581" s="179"/>
      <c r="O581" s="179"/>
      <c r="P581" s="179"/>
      <c r="Q581" s="179"/>
      <c r="R581" s="179"/>
      <c r="S581" s="179"/>
      <c r="T581" s="179"/>
      <c r="U581" s="179"/>
      <c r="V581" s="179"/>
      <c r="W581" s="179"/>
      <c r="X581" s="179"/>
      <c r="Y581" s="179"/>
      <c r="Z581" s="179"/>
      <c r="AA581" s="179"/>
      <c r="AB581" s="179"/>
      <c r="AC581" s="179"/>
      <c r="AD581" s="179"/>
      <c r="AE581" s="179"/>
      <c r="AF581" s="93"/>
      <c r="AG581" s="94"/>
    </row>
    <row r="582" spans="1:33" ht="24" customHeight="1">
      <c r="A582" s="46">
        <f>A559+1</f>
        <v>163</v>
      </c>
      <c r="B582" s="47" t="s">
        <v>68</v>
      </c>
      <c r="C582" s="48">
        <f>D582+F582+G582+H582+I582+K582+L582+M582+O582+P582+Q582+R582+S582+U582+T582+V582+W582</f>
        <v>28618267.190000001</v>
      </c>
      <c r="D582" s="50">
        <v>2496662.36</v>
      </c>
      <c r="E582" s="85">
        <v>1</v>
      </c>
      <c r="F582" s="50">
        <v>1612809</v>
      </c>
      <c r="G582" s="49">
        <v>1945997.7</v>
      </c>
      <c r="H582" s="50">
        <v>4453102.43</v>
      </c>
      <c r="I582" s="50">
        <v>10232726.109999999</v>
      </c>
      <c r="J582" s="73">
        <v>1</v>
      </c>
      <c r="K582" s="95">
        <v>2771340</v>
      </c>
      <c r="L582" s="49">
        <v>3224364.88</v>
      </c>
      <c r="M582" s="49"/>
      <c r="N582" s="62"/>
      <c r="O582" s="83"/>
      <c r="P582" s="49"/>
      <c r="Q582" s="49"/>
      <c r="R582" s="50"/>
      <c r="S582" s="50"/>
      <c r="T582" s="50"/>
      <c r="U582" s="50"/>
      <c r="V582" s="76">
        <f>1256209.67+224000</f>
        <v>1480209.67</v>
      </c>
      <c r="W582" s="41">
        <f t="shared" ref="W582:W591" si="243">ROUND((D582+F582+G582+H582+I582+K582+L582+M582+O582+P582+Q582+R582+S582)*1.5%,2)</f>
        <v>401055.04</v>
      </c>
      <c r="X582" s="50"/>
      <c r="Y582" s="45"/>
      <c r="Z582" s="45"/>
      <c r="AA582" s="50"/>
      <c r="AB582" s="50">
        <f>C582</f>
        <v>28618267.190000001</v>
      </c>
      <c r="AC582" s="170"/>
      <c r="AD582" s="46">
        <v>2027</v>
      </c>
      <c r="AE582" s="46">
        <v>2027</v>
      </c>
      <c r="AF582" s="93"/>
      <c r="AG582" s="94"/>
    </row>
    <row r="583" spans="1:33" ht="24" customHeight="1">
      <c r="A583" s="46">
        <f>A582+1</f>
        <v>164</v>
      </c>
      <c r="B583" s="47" t="s">
        <v>168</v>
      </c>
      <c r="C583" s="48">
        <f t="shared" ref="C583:C590" si="244">D583+F583+G583+H583+I583+K583+L583+M583+O583+P583+Q583+R583+S583+V583+W583+X583</f>
        <v>2951477.1</v>
      </c>
      <c r="D583" s="169"/>
      <c r="E583" s="169"/>
      <c r="F583" s="169"/>
      <c r="G583" s="171"/>
      <c r="H583" s="169"/>
      <c r="I583" s="169"/>
      <c r="J583" s="73">
        <v>1</v>
      </c>
      <c r="K583" s="95">
        <v>2771340</v>
      </c>
      <c r="L583" s="171"/>
      <c r="M583" s="171"/>
      <c r="N583" s="171"/>
      <c r="O583" s="171"/>
      <c r="P583" s="169"/>
      <c r="Q583" s="169"/>
      <c r="R583" s="169"/>
      <c r="S583" s="169"/>
      <c r="T583" s="169"/>
      <c r="U583" s="169"/>
      <c r="V583" s="50">
        <v>138567</v>
      </c>
      <c r="W583" s="41">
        <f t="shared" si="243"/>
        <v>41570.1</v>
      </c>
      <c r="X583" s="169"/>
      <c r="Y583" s="169"/>
      <c r="Z583" s="45"/>
      <c r="AA583" s="50"/>
      <c r="AB583" s="50">
        <f t="shared" ref="AB583:AB597" si="245">C583</f>
        <v>2951477.1</v>
      </c>
      <c r="AC583" s="170"/>
      <c r="AD583" s="46">
        <v>2027</v>
      </c>
      <c r="AE583" s="46">
        <v>2027</v>
      </c>
      <c r="AF583" s="93"/>
      <c r="AG583" s="94"/>
    </row>
    <row r="584" spans="1:33" ht="24" customHeight="1">
      <c r="A584" s="46">
        <f t="shared" ref="A584:A597" si="246">A583+1</f>
        <v>165</v>
      </c>
      <c r="B584" s="47" t="s">
        <v>573</v>
      </c>
      <c r="C584" s="48">
        <f t="shared" si="244"/>
        <v>2951477.1</v>
      </c>
      <c r="D584" s="169"/>
      <c r="E584" s="169"/>
      <c r="F584" s="169"/>
      <c r="G584" s="171"/>
      <c r="H584" s="169"/>
      <c r="I584" s="169"/>
      <c r="J584" s="73">
        <v>1</v>
      </c>
      <c r="K584" s="95">
        <v>2771340</v>
      </c>
      <c r="L584" s="171"/>
      <c r="M584" s="171"/>
      <c r="N584" s="171"/>
      <c r="O584" s="171"/>
      <c r="P584" s="169"/>
      <c r="Q584" s="169"/>
      <c r="R584" s="169"/>
      <c r="S584" s="169"/>
      <c r="T584" s="169"/>
      <c r="U584" s="169"/>
      <c r="V584" s="50">
        <v>138567</v>
      </c>
      <c r="W584" s="41">
        <f t="shared" si="243"/>
        <v>41570.1</v>
      </c>
      <c r="X584" s="169"/>
      <c r="Y584" s="169"/>
      <c r="Z584" s="45"/>
      <c r="AA584" s="50"/>
      <c r="AB584" s="50">
        <f t="shared" si="245"/>
        <v>2951477.1</v>
      </c>
      <c r="AC584" s="170"/>
      <c r="AD584" s="46">
        <v>2027</v>
      </c>
      <c r="AE584" s="46">
        <v>2027</v>
      </c>
      <c r="AF584" s="93"/>
      <c r="AG584" s="94"/>
    </row>
    <row r="585" spans="1:33" ht="24" customHeight="1">
      <c r="A585" s="46">
        <f t="shared" si="246"/>
        <v>166</v>
      </c>
      <c r="B585" s="47" t="s">
        <v>170</v>
      </c>
      <c r="C585" s="48">
        <f t="shared" si="244"/>
        <v>2951477.1</v>
      </c>
      <c r="D585" s="169"/>
      <c r="E585" s="169"/>
      <c r="F585" s="169"/>
      <c r="G585" s="171"/>
      <c r="H585" s="169"/>
      <c r="I585" s="169"/>
      <c r="J585" s="73">
        <v>1</v>
      </c>
      <c r="K585" s="95">
        <v>2771340</v>
      </c>
      <c r="L585" s="171"/>
      <c r="M585" s="171"/>
      <c r="N585" s="171"/>
      <c r="O585" s="171"/>
      <c r="P585" s="169"/>
      <c r="Q585" s="169"/>
      <c r="R585" s="169"/>
      <c r="S585" s="169"/>
      <c r="T585" s="169"/>
      <c r="U585" s="169"/>
      <c r="V585" s="50">
        <v>138567</v>
      </c>
      <c r="W585" s="41">
        <f t="shared" si="243"/>
        <v>41570.1</v>
      </c>
      <c r="X585" s="169"/>
      <c r="Y585" s="169"/>
      <c r="Z585" s="45"/>
      <c r="AA585" s="50"/>
      <c r="AB585" s="50">
        <f t="shared" si="245"/>
        <v>2951477.1</v>
      </c>
      <c r="AC585" s="170"/>
      <c r="AD585" s="46">
        <v>2027</v>
      </c>
      <c r="AE585" s="46">
        <v>2027</v>
      </c>
      <c r="AF585" s="93"/>
      <c r="AG585" s="94"/>
    </row>
    <row r="586" spans="1:33" ht="24" customHeight="1">
      <c r="A586" s="46">
        <f t="shared" si="246"/>
        <v>167</v>
      </c>
      <c r="B586" s="47" t="s">
        <v>859</v>
      </c>
      <c r="C586" s="48">
        <f t="shared" si="244"/>
        <v>2951477.1</v>
      </c>
      <c r="D586" s="169"/>
      <c r="E586" s="169"/>
      <c r="F586" s="169"/>
      <c r="G586" s="171"/>
      <c r="H586" s="169"/>
      <c r="I586" s="169"/>
      <c r="J586" s="73">
        <v>1</v>
      </c>
      <c r="K586" s="95">
        <v>2771340</v>
      </c>
      <c r="L586" s="171"/>
      <c r="M586" s="171"/>
      <c r="N586" s="171"/>
      <c r="O586" s="171"/>
      <c r="P586" s="169"/>
      <c r="Q586" s="169"/>
      <c r="R586" s="169"/>
      <c r="S586" s="169"/>
      <c r="T586" s="169"/>
      <c r="U586" s="169"/>
      <c r="V586" s="50">
        <v>138567</v>
      </c>
      <c r="W586" s="41">
        <f t="shared" si="243"/>
        <v>41570.1</v>
      </c>
      <c r="X586" s="169"/>
      <c r="Y586" s="169"/>
      <c r="Z586" s="45"/>
      <c r="AA586" s="50"/>
      <c r="AB586" s="50">
        <f t="shared" si="245"/>
        <v>2951477.1</v>
      </c>
      <c r="AC586" s="170"/>
      <c r="AD586" s="46">
        <v>2027</v>
      </c>
      <c r="AE586" s="46">
        <v>2027</v>
      </c>
      <c r="AF586" s="93"/>
      <c r="AG586" s="94"/>
    </row>
    <row r="587" spans="1:33" ht="24" customHeight="1">
      <c r="A587" s="46">
        <f t="shared" si="246"/>
        <v>168</v>
      </c>
      <c r="B587" s="47" t="s">
        <v>574</v>
      </c>
      <c r="C587" s="48">
        <f t="shared" si="244"/>
        <v>5902954.2000000002</v>
      </c>
      <c r="D587" s="169"/>
      <c r="E587" s="169"/>
      <c r="F587" s="169"/>
      <c r="G587" s="171"/>
      <c r="H587" s="169"/>
      <c r="I587" s="169"/>
      <c r="J587" s="73">
        <v>2</v>
      </c>
      <c r="K587" s="95">
        <f>2771340*J587</f>
        <v>5542680</v>
      </c>
      <c r="L587" s="171"/>
      <c r="M587" s="171"/>
      <c r="N587" s="171"/>
      <c r="O587" s="171"/>
      <c r="P587" s="169"/>
      <c r="Q587" s="169"/>
      <c r="R587" s="169"/>
      <c r="S587" s="169"/>
      <c r="T587" s="169"/>
      <c r="U587" s="169"/>
      <c r="V587" s="50">
        <v>277134</v>
      </c>
      <c r="W587" s="41">
        <f t="shared" si="243"/>
        <v>83140.2</v>
      </c>
      <c r="X587" s="169"/>
      <c r="Y587" s="169"/>
      <c r="Z587" s="45"/>
      <c r="AA587" s="50"/>
      <c r="AB587" s="50">
        <f t="shared" si="245"/>
        <v>5902954.2000000002</v>
      </c>
      <c r="AC587" s="170"/>
      <c r="AD587" s="46">
        <v>2027</v>
      </c>
      <c r="AE587" s="46">
        <v>2027</v>
      </c>
      <c r="AF587" s="93"/>
      <c r="AG587" s="94"/>
    </row>
    <row r="588" spans="1:33" ht="24" customHeight="1">
      <c r="A588" s="46">
        <f t="shared" si="246"/>
        <v>169</v>
      </c>
      <c r="B588" s="47" t="s">
        <v>172</v>
      </c>
      <c r="C588" s="48">
        <f t="shared" si="244"/>
        <v>5902954.2000000002</v>
      </c>
      <c r="D588" s="169"/>
      <c r="E588" s="169"/>
      <c r="F588" s="169"/>
      <c r="G588" s="171"/>
      <c r="H588" s="169"/>
      <c r="I588" s="169"/>
      <c r="J588" s="73">
        <v>2</v>
      </c>
      <c r="K588" s="95">
        <f>2771340*J588</f>
        <v>5542680</v>
      </c>
      <c r="L588" s="171"/>
      <c r="M588" s="171"/>
      <c r="N588" s="171"/>
      <c r="O588" s="171"/>
      <c r="P588" s="169"/>
      <c r="Q588" s="169"/>
      <c r="R588" s="169"/>
      <c r="S588" s="169"/>
      <c r="T588" s="169"/>
      <c r="U588" s="169"/>
      <c r="V588" s="50">
        <v>277134</v>
      </c>
      <c r="W588" s="41">
        <f t="shared" si="243"/>
        <v>83140.2</v>
      </c>
      <c r="X588" s="169"/>
      <c r="Y588" s="169"/>
      <c r="Z588" s="45"/>
      <c r="AA588" s="50"/>
      <c r="AB588" s="50">
        <f t="shared" si="245"/>
        <v>5902954.2000000002</v>
      </c>
      <c r="AC588" s="170"/>
      <c r="AD588" s="46">
        <v>2027</v>
      </c>
      <c r="AE588" s="46">
        <v>2027</v>
      </c>
      <c r="AF588" s="93"/>
      <c r="AG588" s="94"/>
    </row>
    <row r="589" spans="1:33" ht="24" customHeight="1">
      <c r="A589" s="46">
        <f t="shared" si="246"/>
        <v>170</v>
      </c>
      <c r="B589" s="47" t="s">
        <v>134</v>
      </c>
      <c r="C589" s="48">
        <f t="shared" si="244"/>
        <v>2951477.1</v>
      </c>
      <c r="D589" s="169"/>
      <c r="E589" s="169"/>
      <c r="F589" s="169"/>
      <c r="G589" s="171"/>
      <c r="H589" s="169"/>
      <c r="I589" s="169"/>
      <c r="J589" s="73">
        <v>1</v>
      </c>
      <c r="K589" s="95">
        <v>2771340</v>
      </c>
      <c r="L589" s="171"/>
      <c r="M589" s="171"/>
      <c r="N589" s="171"/>
      <c r="O589" s="171"/>
      <c r="P589" s="169"/>
      <c r="Q589" s="169"/>
      <c r="R589" s="169"/>
      <c r="S589" s="169"/>
      <c r="T589" s="169"/>
      <c r="U589" s="169"/>
      <c r="V589" s="50">
        <v>138567</v>
      </c>
      <c r="W589" s="41">
        <f t="shared" si="243"/>
        <v>41570.1</v>
      </c>
      <c r="X589" s="169"/>
      <c r="Y589" s="169"/>
      <c r="Z589" s="45"/>
      <c r="AA589" s="50"/>
      <c r="AB589" s="50">
        <f t="shared" si="245"/>
        <v>2951477.1</v>
      </c>
      <c r="AC589" s="170"/>
      <c r="AD589" s="46">
        <v>2027</v>
      </c>
      <c r="AE589" s="46">
        <v>2027</v>
      </c>
      <c r="AF589" s="93"/>
      <c r="AG589" s="94"/>
    </row>
    <row r="590" spans="1:33" ht="24" customHeight="1">
      <c r="A590" s="46">
        <f t="shared" si="246"/>
        <v>171</v>
      </c>
      <c r="B590" s="47" t="s">
        <v>161</v>
      </c>
      <c r="C590" s="48">
        <f t="shared" si="244"/>
        <v>5902954.2000000002</v>
      </c>
      <c r="D590" s="169"/>
      <c r="E590" s="169"/>
      <c r="F590" s="169"/>
      <c r="G590" s="171"/>
      <c r="H590" s="169"/>
      <c r="I590" s="169"/>
      <c r="J590" s="73">
        <v>2</v>
      </c>
      <c r="K590" s="95">
        <f>2771340*J590</f>
        <v>5542680</v>
      </c>
      <c r="L590" s="171"/>
      <c r="M590" s="171"/>
      <c r="N590" s="171"/>
      <c r="O590" s="171"/>
      <c r="P590" s="169"/>
      <c r="Q590" s="169"/>
      <c r="R590" s="169"/>
      <c r="S590" s="169"/>
      <c r="T590" s="169"/>
      <c r="U590" s="169"/>
      <c r="V590" s="50">
        <v>277134</v>
      </c>
      <c r="W590" s="41">
        <f t="shared" si="243"/>
        <v>83140.2</v>
      </c>
      <c r="X590" s="169"/>
      <c r="Y590" s="169"/>
      <c r="Z590" s="45"/>
      <c r="AA590" s="50"/>
      <c r="AB590" s="50">
        <f t="shared" si="245"/>
        <v>5902954.2000000002</v>
      </c>
      <c r="AC590" s="170"/>
      <c r="AD590" s="46">
        <v>2027</v>
      </c>
      <c r="AE590" s="46">
        <v>2027</v>
      </c>
      <c r="AF590" s="93"/>
      <c r="AG590" s="94"/>
    </row>
    <row r="591" spans="1:33" s="5" customFormat="1" ht="24" customHeight="1">
      <c r="A591" s="46">
        <f t="shared" si="246"/>
        <v>172</v>
      </c>
      <c r="B591" s="47" t="s">
        <v>575</v>
      </c>
      <c r="C591" s="48">
        <f>D591+F591+G591+H591+I591+K591+L591+M591+O591+P591+Q591+R591+S591+U591+T591+V591+W591</f>
        <v>51874644.549999997</v>
      </c>
      <c r="D591" s="50">
        <v>5809394.6699999999</v>
      </c>
      <c r="E591" s="85">
        <v>1</v>
      </c>
      <c r="F591" s="50">
        <v>1612809</v>
      </c>
      <c r="G591" s="49">
        <v>3994887.97</v>
      </c>
      <c r="H591" s="50">
        <v>5733647.6600000001</v>
      </c>
      <c r="I591" s="50">
        <v>21948522.629999999</v>
      </c>
      <c r="J591" s="73">
        <v>1</v>
      </c>
      <c r="K591" s="95">
        <v>2771340</v>
      </c>
      <c r="L591" s="49">
        <v>6703374.5899999999</v>
      </c>
      <c r="M591" s="49"/>
      <c r="N591" s="62"/>
      <c r="O591" s="83"/>
      <c r="P591" s="49"/>
      <c r="Q591" s="49"/>
      <c r="R591" s="50"/>
      <c r="S591" s="50"/>
      <c r="T591" s="50"/>
      <c r="U591" s="50"/>
      <c r="V591" s="76">
        <f>2348058.38+224000</f>
        <v>2572058.38</v>
      </c>
      <c r="W591" s="41">
        <f t="shared" si="243"/>
        <v>728609.65</v>
      </c>
      <c r="X591" s="50"/>
      <c r="Y591" s="45"/>
      <c r="Z591" s="45"/>
      <c r="AA591" s="50"/>
      <c r="AB591" s="50">
        <f t="shared" si="245"/>
        <v>51874644.549999997</v>
      </c>
      <c r="AC591" s="170"/>
      <c r="AD591" s="46">
        <v>2027</v>
      </c>
      <c r="AE591" s="46">
        <v>2027</v>
      </c>
      <c r="AF591" s="4"/>
      <c r="AG591" s="33"/>
    </row>
    <row r="592" spans="1:33" s="5" customFormat="1" ht="24" customHeight="1">
      <c r="A592" s="46">
        <f t="shared" si="246"/>
        <v>173</v>
      </c>
      <c r="B592" s="47" t="s">
        <v>576</v>
      </c>
      <c r="C592" s="48">
        <f>D592+F592+G592+H592+I592+K592+L592+M592+O592+P592+Q592+R592+S592+W592+V592+X592</f>
        <v>43550034.75</v>
      </c>
      <c r="D592" s="41">
        <v>4781797.6100000003</v>
      </c>
      <c r="E592" s="85">
        <v>1</v>
      </c>
      <c r="F592" s="122">
        <v>1612809</v>
      </c>
      <c r="G592" s="39">
        <v>3288250.64</v>
      </c>
      <c r="H592" s="39">
        <v>4719449.1399999997</v>
      </c>
      <c r="I592" s="39">
        <v>18066149.57</v>
      </c>
      <c r="J592" s="73">
        <v>1</v>
      </c>
      <c r="K592" s="95">
        <v>2771340</v>
      </c>
      <c r="L592" s="39">
        <v>5517645.54</v>
      </c>
      <c r="M592" s="40"/>
      <c r="N592" s="62"/>
      <c r="O592" s="83"/>
      <c r="P592" s="41"/>
      <c r="Q592" s="41"/>
      <c r="R592" s="41"/>
      <c r="S592" s="41"/>
      <c r="T592" s="41"/>
      <c r="U592" s="41"/>
      <c r="V592" s="76">
        <f>1957231.63+224000</f>
        <v>2181231.63</v>
      </c>
      <c r="W592" s="41">
        <f>ROUND((D592+F592+G592+H592+I592+K592+L592+M592+O592+P592+Q592+R592+S592)*1.5%,2)</f>
        <v>611361.62</v>
      </c>
      <c r="X592" s="42"/>
      <c r="Y592" s="42"/>
      <c r="Z592" s="42"/>
      <c r="AA592" s="42"/>
      <c r="AB592" s="45">
        <f>C592</f>
        <v>43550034.75</v>
      </c>
      <c r="AC592" s="46"/>
      <c r="AD592" s="46">
        <v>2027</v>
      </c>
      <c r="AE592" s="46">
        <v>2027</v>
      </c>
      <c r="AF592" s="4"/>
      <c r="AG592" s="16"/>
    </row>
    <row r="593" spans="1:33" s="5" customFormat="1" ht="24" customHeight="1">
      <c r="A593" s="46">
        <f t="shared" si="246"/>
        <v>174</v>
      </c>
      <c r="B593" s="47" t="s">
        <v>180</v>
      </c>
      <c r="C593" s="48">
        <f t="shared" ref="C593:C597" si="247">D593+F593+G593+H593+I593+K593+L593+M593+O593+P593+Q593+R593+S593+V593+W593+X593</f>
        <v>49852496.189999998</v>
      </c>
      <c r="D593" s="50">
        <v>5789502.5199999996</v>
      </c>
      <c r="E593" s="50"/>
      <c r="F593" s="50"/>
      <c r="G593" s="49">
        <v>3981208.94</v>
      </c>
      <c r="H593" s="50">
        <v>5714014.8700000001</v>
      </c>
      <c r="I593" s="50">
        <v>21873367.920000002</v>
      </c>
      <c r="J593" s="73">
        <v>1</v>
      </c>
      <c r="K593" s="95">
        <v>2771340</v>
      </c>
      <c r="L593" s="49">
        <v>6680421.3300000001</v>
      </c>
      <c r="M593" s="49"/>
      <c r="N593" s="49"/>
      <c r="O593" s="49"/>
      <c r="P593" s="50"/>
      <c r="Q593" s="50"/>
      <c r="R593" s="50"/>
      <c r="S593" s="50"/>
      <c r="T593" s="50"/>
      <c r="U593" s="50"/>
      <c r="V593" s="50">
        <v>2340492.7799999998</v>
      </c>
      <c r="W593" s="58">
        <f t="shared" ref="W593:W597" si="248">ROUND((D593+F593+G593+H593+I593+K593+L593+M593+O593+P593+Q593+R593+S593)*1.5%,2)</f>
        <v>702147.83</v>
      </c>
      <c r="X593" s="169"/>
      <c r="Y593" s="169"/>
      <c r="Z593" s="169"/>
      <c r="AA593" s="169"/>
      <c r="AB593" s="50">
        <f t="shared" si="245"/>
        <v>49852496.189999998</v>
      </c>
      <c r="AC593" s="169"/>
      <c r="AD593" s="46">
        <v>2027</v>
      </c>
      <c r="AE593" s="46">
        <v>2027</v>
      </c>
      <c r="AF593" s="4"/>
      <c r="AG593" s="33"/>
    </row>
    <row r="594" spans="1:33" s="5" customFormat="1" ht="24" customHeight="1">
      <c r="A594" s="46">
        <f t="shared" si="246"/>
        <v>175</v>
      </c>
      <c r="B594" s="47" t="s">
        <v>577</v>
      </c>
      <c r="C594" s="48">
        <f t="shared" si="247"/>
        <v>2951477.1</v>
      </c>
      <c r="D594" s="169"/>
      <c r="E594" s="169"/>
      <c r="F594" s="169"/>
      <c r="G594" s="171"/>
      <c r="H594" s="169"/>
      <c r="I594" s="169"/>
      <c r="J594" s="73">
        <v>1</v>
      </c>
      <c r="K594" s="95">
        <v>2771340</v>
      </c>
      <c r="L594" s="171"/>
      <c r="M594" s="171"/>
      <c r="N594" s="171"/>
      <c r="O594" s="171"/>
      <c r="P594" s="169"/>
      <c r="Q594" s="169"/>
      <c r="R594" s="169"/>
      <c r="S594" s="169"/>
      <c r="T594" s="169"/>
      <c r="U594" s="169"/>
      <c r="V594" s="50">
        <v>138567</v>
      </c>
      <c r="W594" s="41">
        <f t="shared" si="248"/>
        <v>41570.1</v>
      </c>
      <c r="X594" s="169"/>
      <c r="Y594" s="45"/>
      <c r="Z594" s="45"/>
      <c r="AA594" s="42"/>
      <c r="AB594" s="50">
        <f t="shared" si="245"/>
        <v>2951477.1</v>
      </c>
      <c r="AC594" s="46"/>
      <c r="AD594" s="46">
        <v>2027</v>
      </c>
      <c r="AE594" s="46">
        <v>2027</v>
      </c>
      <c r="AF594" s="34"/>
      <c r="AG594" s="33"/>
    </row>
    <row r="595" spans="1:33" s="5" customFormat="1" ht="24" customHeight="1">
      <c r="A595" s="46">
        <f t="shared" si="246"/>
        <v>176</v>
      </c>
      <c r="B595" s="47" t="s">
        <v>578</v>
      </c>
      <c r="C595" s="48">
        <f t="shared" si="247"/>
        <v>2951477.1</v>
      </c>
      <c r="D595" s="169"/>
      <c r="E595" s="169"/>
      <c r="F595" s="169"/>
      <c r="G595" s="171"/>
      <c r="H595" s="169"/>
      <c r="I595" s="169"/>
      <c r="J595" s="73">
        <v>1</v>
      </c>
      <c r="K595" s="95">
        <v>2771340</v>
      </c>
      <c r="L595" s="171"/>
      <c r="M595" s="171"/>
      <c r="N595" s="171"/>
      <c r="O595" s="171"/>
      <c r="P595" s="169"/>
      <c r="Q595" s="169"/>
      <c r="R595" s="169"/>
      <c r="S595" s="169"/>
      <c r="T595" s="169"/>
      <c r="U595" s="169"/>
      <c r="V595" s="50">
        <v>138567</v>
      </c>
      <c r="W595" s="41">
        <f t="shared" si="248"/>
        <v>41570.1</v>
      </c>
      <c r="X595" s="169"/>
      <c r="Y595" s="45"/>
      <c r="Z595" s="45"/>
      <c r="AA595" s="42"/>
      <c r="AB595" s="50">
        <f t="shared" si="245"/>
        <v>2951477.1</v>
      </c>
      <c r="AC595" s="46"/>
      <c r="AD595" s="46">
        <v>2027</v>
      </c>
      <c r="AE595" s="46">
        <v>2027</v>
      </c>
      <c r="AF595" s="34"/>
      <c r="AG595" s="33"/>
    </row>
    <row r="596" spans="1:33" s="5" customFormat="1" ht="24" customHeight="1">
      <c r="A596" s="46">
        <f t="shared" si="246"/>
        <v>177</v>
      </c>
      <c r="B596" s="47" t="s">
        <v>579</v>
      </c>
      <c r="C596" s="48">
        <f t="shared" si="247"/>
        <v>2951477.1</v>
      </c>
      <c r="D596" s="169"/>
      <c r="E596" s="169"/>
      <c r="F596" s="169"/>
      <c r="G596" s="171"/>
      <c r="H596" s="169"/>
      <c r="I596" s="169"/>
      <c r="J596" s="73">
        <v>1</v>
      </c>
      <c r="K596" s="95">
        <v>2771340</v>
      </c>
      <c r="L596" s="171"/>
      <c r="M596" s="171"/>
      <c r="N596" s="171"/>
      <c r="O596" s="171"/>
      <c r="P596" s="169"/>
      <c r="Q596" s="169"/>
      <c r="R596" s="169"/>
      <c r="S596" s="169"/>
      <c r="T596" s="169"/>
      <c r="U596" s="169"/>
      <c r="V596" s="50">
        <v>138567</v>
      </c>
      <c r="W596" s="41">
        <f t="shared" si="248"/>
        <v>41570.1</v>
      </c>
      <c r="X596" s="169"/>
      <c r="Y596" s="45"/>
      <c r="Z596" s="45"/>
      <c r="AA596" s="42"/>
      <c r="AB596" s="50">
        <f t="shared" si="245"/>
        <v>2951477.1</v>
      </c>
      <c r="AC596" s="46"/>
      <c r="AD596" s="46">
        <v>2027</v>
      </c>
      <c r="AE596" s="46">
        <v>2027</v>
      </c>
      <c r="AF596" s="34"/>
      <c r="AG596" s="33"/>
    </row>
    <row r="597" spans="1:33" s="5" customFormat="1" ht="24" customHeight="1">
      <c r="A597" s="46">
        <f t="shared" si="246"/>
        <v>178</v>
      </c>
      <c r="B597" s="47" t="s">
        <v>580</v>
      </c>
      <c r="C597" s="48">
        <f t="shared" si="247"/>
        <v>2951477.1</v>
      </c>
      <c r="D597" s="169"/>
      <c r="E597" s="169"/>
      <c r="F597" s="169"/>
      <c r="G597" s="171"/>
      <c r="H597" s="169"/>
      <c r="I597" s="169"/>
      <c r="J597" s="73">
        <v>1</v>
      </c>
      <c r="K597" s="95">
        <v>2771340</v>
      </c>
      <c r="L597" s="171"/>
      <c r="M597" s="171"/>
      <c r="N597" s="171"/>
      <c r="O597" s="171"/>
      <c r="P597" s="169"/>
      <c r="Q597" s="169"/>
      <c r="R597" s="169"/>
      <c r="S597" s="169"/>
      <c r="T597" s="169"/>
      <c r="U597" s="169"/>
      <c r="V597" s="50">
        <v>138567</v>
      </c>
      <c r="W597" s="41">
        <f t="shared" si="248"/>
        <v>41570.1</v>
      </c>
      <c r="X597" s="42"/>
      <c r="Y597" s="45"/>
      <c r="Z597" s="45"/>
      <c r="AA597" s="42"/>
      <c r="AB597" s="50">
        <f t="shared" si="245"/>
        <v>2951477.1</v>
      </c>
      <c r="AC597" s="46"/>
      <c r="AD597" s="46">
        <v>2027</v>
      </c>
      <c r="AE597" s="46">
        <v>2027</v>
      </c>
      <c r="AF597" s="4"/>
      <c r="AG597" s="33"/>
    </row>
    <row r="598" spans="1:33" s="26" customFormat="1" ht="24" customHeight="1">
      <c r="A598" s="175" t="s">
        <v>447</v>
      </c>
      <c r="B598" s="175"/>
      <c r="C598" s="61">
        <f t="shared" ref="C598:AC598" si="249">SUM(C582:C597)</f>
        <v>218167599.18000001</v>
      </c>
      <c r="D598" s="61">
        <f t="shared" si="249"/>
        <v>18877357.16</v>
      </c>
      <c r="E598" s="87">
        <f t="shared" si="249"/>
        <v>3</v>
      </c>
      <c r="F598" s="61">
        <f t="shared" si="249"/>
        <v>4838427</v>
      </c>
      <c r="G598" s="61">
        <f t="shared" si="249"/>
        <v>13210345.25</v>
      </c>
      <c r="H598" s="61">
        <f t="shared" si="249"/>
        <v>20620214.100000001</v>
      </c>
      <c r="I598" s="61">
        <f t="shared" si="249"/>
        <v>72120766.230000004</v>
      </c>
      <c r="J598" s="87">
        <f t="shared" si="249"/>
        <v>19</v>
      </c>
      <c r="K598" s="61">
        <f t="shared" si="249"/>
        <v>52655460</v>
      </c>
      <c r="L598" s="61">
        <f t="shared" si="249"/>
        <v>22125806.34</v>
      </c>
      <c r="M598" s="61">
        <f t="shared" si="249"/>
        <v>0</v>
      </c>
      <c r="N598" s="61">
        <f t="shared" si="249"/>
        <v>0</v>
      </c>
      <c r="O598" s="61">
        <f t="shared" si="249"/>
        <v>0</v>
      </c>
      <c r="P598" s="61">
        <f t="shared" si="249"/>
        <v>0</v>
      </c>
      <c r="Q598" s="61">
        <f t="shared" si="249"/>
        <v>0</v>
      </c>
      <c r="R598" s="61">
        <f t="shared" si="249"/>
        <v>0</v>
      </c>
      <c r="S598" s="61">
        <f t="shared" si="249"/>
        <v>0</v>
      </c>
      <c r="T598" s="61">
        <f t="shared" si="249"/>
        <v>0</v>
      </c>
      <c r="U598" s="61">
        <f t="shared" si="249"/>
        <v>0</v>
      </c>
      <c r="V598" s="61">
        <f t="shared" si="249"/>
        <v>10652497.460000001</v>
      </c>
      <c r="W598" s="61">
        <f t="shared" si="249"/>
        <v>3066725.64</v>
      </c>
      <c r="X598" s="61">
        <f t="shared" si="249"/>
        <v>0</v>
      </c>
      <c r="Y598" s="61">
        <f t="shared" si="249"/>
        <v>0</v>
      </c>
      <c r="Z598" s="61">
        <f t="shared" si="249"/>
        <v>0</v>
      </c>
      <c r="AA598" s="61">
        <f t="shared" si="249"/>
        <v>0</v>
      </c>
      <c r="AB598" s="61">
        <f t="shared" si="249"/>
        <v>218167599.18000001</v>
      </c>
      <c r="AC598" s="61">
        <f t="shared" si="249"/>
        <v>0</v>
      </c>
      <c r="AD598" s="170" t="s">
        <v>29</v>
      </c>
      <c r="AE598" s="170" t="s">
        <v>29</v>
      </c>
      <c r="AF598" s="24"/>
      <c r="AG598" s="25"/>
    </row>
    <row r="599" spans="1:33" ht="24" customHeight="1">
      <c r="A599" s="179" t="s">
        <v>111</v>
      </c>
      <c r="B599" s="179"/>
      <c r="C599" s="179"/>
      <c r="D599" s="179"/>
      <c r="E599" s="179"/>
      <c r="F599" s="179"/>
      <c r="G599" s="179"/>
      <c r="H599" s="179"/>
      <c r="I599" s="179"/>
      <c r="J599" s="179"/>
      <c r="K599" s="179"/>
      <c r="L599" s="179"/>
      <c r="M599" s="179"/>
      <c r="N599" s="179"/>
      <c r="O599" s="179"/>
      <c r="P599" s="179"/>
      <c r="Q599" s="179"/>
      <c r="R599" s="179"/>
      <c r="S599" s="179"/>
      <c r="T599" s="179"/>
      <c r="U599" s="179"/>
      <c r="V599" s="179"/>
      <c r="W599" s="179"/>
      <c r="X599" s="179"/>
      <c r="Y599" s="179"/>
      <c r="Z599" s="179"/>
      <c r="AA599" s="179"/>
      <c r="AB599" s="179"/>
      <c r="AC599" s="179"/>
      <c r="AD599" s="179"/>
      <c r="AE599" s="179"/>
      <c r="AF599" s="93"/>
      <c r="AG599" s="94"/>
    </row>
    <row r="600" spans="1:33" s="5" customFormat="1" ht="24" customHeight="1">
      <c r="A600" s="46">
        <f>A597+1</f>
        <v>179</v>
      </c>
      <c r="B600" s="47" t="s">
        <v>581</v>
      </c>
      <c r="C600" s="48">
        <f>D600+F600+G600+H600+I600+K600+L600+M600+O600+P600+Q600+R600+S600+W600+V600+X600</f>
        <v>22869133.050000001</v>
      </c>
      <c r="D600" s="41"/>
      <c r="E600" s="41"/>
      <c r="F600" s="41"/>
      <c r="G600" s="39"/>
      <c r="H600" s="43">
        <v>3249433.99</v>
      </c>
      <c r="I600" s="43">
        <v>7466832.0700000003</v>
      </c>
      <c r="J600" s="42"/>
      <c r="K600" s="41"/>
      <c r="L600" s="39">
        <v>2352822.7799999998</v>
      </c>
      <c r="M600" s="40"/>
      <c r="N600" s="40"/>
      <c r="O600" s="40"/>
      <c r="P600" s="41"/>
      <c r="Q600" s="41"/>
      <c r="R600" s="41">
        <v>8404275.5199999996</v>
      </c>
      <c r="S600" s="43"/>
      <c r="T600" s="43"/>
      <c r="U600" s="43"/>
      <c r="V600" s="76">
        <v>1073668.22</v>
      </c>
      <c r="W600" s="58">
        <f t="shared" ref="W600" si="250">ROUND((D600+F600+G600+H600+I600+K600+L600+M600+O600+P600+Q600+R600+S600)*1.5%,2)</f>
        <v>322100.46999999997</v>
      </c>
      <c r="X600" s="42"/>
      <c r="Y600" s="42"/>
      <c r="Z600" s="42"/>
      <c r="AA600" s="42"/>
      <c r="AB600" s="45">
        <f>C600</f>
        <v>22869133.050000001</v>
      </c>
      <c r="AC600" s="46"/>
      <c r="AD600" s="46">
        <v>2027</v>
      </c>
      <c r="AE600" s="46">
        <v>2027</v>
      </c>
      <c r="AF600" s="4"/>
      <c r="AG600" s="16"/>
    </row>
    <row r="601" spans="1:33" s="26" customFormat="1" ht="24" customHeight="1">
      <c r="A601" s="175" t="s">
        <v>447</v>
      </c>
      <c r="B601" s="175"/>
      <c r="C601" s="61">
        <f t="shared" ref="C601:AC601" si="251">SUM(C600:C600)</f>
        <v>22869133.050000001</v>
      </c>
      <c r="D601" s="61">
        <f t="shared" si="251"/>
        <v>0</v>
      </c>
      <c r="E601" s="87">
        <f t="shared" si="251"/>
        <v>0</v>
      </c>
      <c r="F601" s="61">
        <f t="shared" si="251"/>
        <v>0</v>
      </c>
      <c r="G601" s="61">
        <f t="shared" si="251"/>
        <v>0</v>
      </c>
      <c r="H601" s="61">
        <f t="shared" si="251"/>
        <v>3249433.99</v>
      </c>
      <c r="I601" s="61">
        <f t="shared" si="251"/>
        <v>7466832.0700000003</v>
      </c>
      <c r="J601" s="61">
        <f t="shared" si="251"/>
        <v>0</v>
      </c>
      <c r="K601" s="61">
        <f t="shared" si="251"/>
        <v>0</v>
      </c>
      <c r="L601" s="61">
        <f t="shared" si="251"/>
        <v>2352822.7799999998</v>
      </c>
      <c r="M601" s="61">
        <f t="shared" si="251"/>
        <v>0</v>
      </c>
      <c r="N601" s="61">
        <f t="shared" si="251"/>
        <v>0</v>
      </c>
      <c r="O601" s="61">
        <f t="shared" si="251"/>
        <v>0</v>
      </c>
      <c r="P601" s="61">
        <f t="shared" si="251"/>
        <v>0</v>
      </c>
      <c r="Q601" s="61">
        <f t="shared" si="251"/>
        <v>0</v>
      </c>
      <c r="R601" s="61">
        <f t="shared" si="251"/>
        <v>8404275.5199999996</v>
      </c>
      <c r="S601" s="61">
        <f t="shared" si="251"/>
        <v>0</v>
      </c>
      <c r="T601" s="61">
        <f t="shared" si="251"/>
        <v>0</v>
      </c>
      <c r="U601" s="61">
        <f t="shared" si="251"/>
        <v>0</v>
      </c>
      <c r="V601" s="61">
        <f t="shared" si="251"/>
        <v>1073668.22</v>
      </c>
      <c r="W601" s="61">
        <f t="shared" si="251"/>
        <v>322100.46999999997</v>
      </c>
      <c r="X601" s="61">
        <f t="shared" si="251"/>
        <v>0</v>
      </c>
      <c r="Y601" s="61">
        <f t="shared" si="251"/>
        <v>0</v>
      </c>
      <c r="Z601" s="61">
        <f t="shared" si="251"/>
        <v>0</v>
      </c>
      <c r="AA601" s="61">
        <f t="shared" si="251"/>
        <v>0</v>
      </c>
      <c r="AB601" s="61">
        <f t="shared" si="251"/>
        <v>22869133.050000001</v>
      </c>
      <c r="AC601" s="61">
        <f t="shared" si="251"/>
        <v>0</v>
      </c>
      <c r="AD601" s="170" t="s">
        <v>29</v>
      </c>
      <c r="AE601" s="170" t="s">
        <v>29</v>
      </c>
      <c r="AF601" s="24"/>
      <c r="AG601" s="25"/>
    </row>
    <row r="602" spans="1:33" s="26" customFormat="1" ht="24" customHeight="1">
      <c r="A602" s="176" t="s">
        <v>183</v>
      </c>
      <c r="B602" s="177"/>
      <c r="C602" s="177"/>
      <c r="D602" s="177"/>
      <c r="E602" s="177"/>
      <c r="F602" s="177"/>
      <c r="G602" s="177"/>
      <c r="H602" s="177"/>
      <c r="I602" s="177"/>
      <c r="J602" s="177"/>
      <c r="K602" s="177"/>
      <c r="L602" s="177"/>
      <c r="M602" s="177"/>
      <c r="N602" s="177"/>
      <c r="O602" s="177"/>
      <c r="P602" s="177"/>
      <c r="Q602" s="177"/>
      <c r="R602" s="177"/>
      <c r="S602" s="177"/>
      <c r="T602" s="177"/>
      <c r="U602" s="177"/>
      <c r="V602" s="177"/>
      <c r="W602" s="177"/>
      <c r="X602" s="177"/>
      <c r="Y602" s="177"/>
      <c r="Z602" s="177"/>
      <c r="AA602" s="177"/>
      <c r="AB602" s="177"/>
      <c r="AC602" s="177"/>
      <c r="AD602" s="177"/>
      <c r="AE602" s="178"/>
      <c r="AF602" s="24"/>
      <c r="AG602" s="25"/>
    </row>
    <row r="603" spans="1:33" ht="24" customHeight="1">
      <c r="A603" s="179" t="s">
        <v>195</v>
      </c>
      <c r="B603" s="179"/>
      <c r="C603" s="179"/>
      <c r="D603" s="179"/>
      <c r="E603" s="179"/>
      <c r="F603" s="179"/>
      <c r="G603" s="179"/>
      <c r="H603" s="179"/>
      <c r="I603" s="179"/>
      <c r="J603" s="179"/>
      <c r="K603" s="179"/>
      <c r="L603" s="179"/>
      <c r="M603" s="179"/>
      <c r="N603" s="179"/>
      <c r="O603" s="179"/>
      <c r="P603" s="179"/>
      <c r="Q603" s="179"/>
      <c r="R603" s="179"/>
      <c r="S603" s="179"/>
      <c r="T603" s="179"/>
      <c r="U603" s="179"/>
      <c r="V603" s="179"/>
      <c r="W603" s="179"/>
      <c r="X603" s="179"/>
      <c r="Y603" s="179"/>
      <c r="Z603" s="179"/>
      <c r="AA603" s="179"/>
      <c r="AB603" s="179"/>
      <c r="AC603" s="179"/>
      <c r="AD603" s="179"/>
      <c r="AE603" s="179"/>
      <c r="AF603" s="93"/>
      <c r="AG603" s="94"/>
    </row>
    <row r="604" spans="1:33" ht="24" customHeight="1">
      <c r="A604" s="46">
        <f>A600+1</f>
        <v>180</v>
      </c>
      <c r="B604" s="151" t="s">
        <v>582</v>
      </c>
      <c r="C604" s="48">
        <f t="shared" ref="C604:C609" si="252">D604+F604+G604+H604+I604+K604+L604+M604+O604+P604+Q604+R604+S604+W604+V604+X604</f>
        <v>15362120.35</v>
      </c>
      <c r="D604" s="169"/>
      <c r="E604" s="169"/>
      <c r="F604" s="169"/>
      <c r="G604" s="171"/>
      <c r="H604" s="169"/>
      <c r="I604" s="169"/>
      <c r="J604" s="169"/>
      <c r="K604" s="169"/>
      <c r="L604" s="171"/>
      <c r="M604" s="62"/>
      <c r="N604" s="62"/>
      <c r="O604" s="62"/>
      <c r="P604" s="50">
        <v>14424526.15</v>
      </c>
      <c r="Q604" s="46"/>
      <c r="R604" s="50"/>
      <c r="S604" s="50"/>
      <c r="T604" s="46"/>
      <c r="U604" s="46"/>
      <c r="V604" s="50">
        <v>721226.31</v>
      </c>
      <c r="W604" s="41">
        <f t="shared" ref="W604:W609" si="253">ROUND((D604+F604+G604+H604+I604+K604+L604+M604+O604+P604+Q604+R604+S604)*1.5%,2)</f>
        <v>216367.89</v>
      </c>
      <c r="X604" s="46"/>
      <c r="Y604" s="46"/>
      <c r="Z604" s="46"/>
      <c r="AA604" s="46"/>
      <c r="AB604" s="50">
        <f>C604</f>
        <v>15362120.35</v>
      </c>
      <c r="AC604" s="46"/>
      <c r="AD604" s="46">
        <v>2027</v>
      </c>
      <c r="AE604" s="46">
        <v>2027</v>
      </c>
      <c r="AF604" s="93"/>
      <c r="AG604" s="94"/>
    </row>
    <row r="605" spans="1:33" ht="24" customHeight="1">
      <c r="A605" s="46">
        <f t="shared" ref="A605:A609" si="254">A604+1</f>
        <v>181</v>
      </c>
      <c r="B605" s="151" t="s">
        <v>814</v>
      </c>
      <c r="C605" s="48">
        <f t="shared" si="252"/>
        <v>20288863.399999999</v>
      </c>
      <c r="D605" s="169"/>
      <c r="E605" s="85"/>
      <c r="F605" s="50"/>
      <c r="G605" s="171"/>
      <c r="H605" s="169"/>
      <c r="I605" s="169"/>
      <c r="J605" s="169"/>
      <c r="K605" s="169"/>
      <c r="L605" s="171"/>
      <c r="M605" s="62"/>
      <c r="N605" s="62"/>
      <c r="O605" s="62"/>
      <c r="P605" s="50"/>
      <c r="Q605" s="46"/>
      <c r="R605" s="50">
        <v>12973740.1</v>
      </c>
      <c r="S605" s="50">
        <v>6076835.8600000003</v>
      </c>
      <c r="T605" s="46"/>
      <c r="U605" s="46"/>
      <c r="V605" s="50">
        <v>952528.8</v>
      </c>
      <c r="W605" s="58">
        <f t="shared" si="253"/>
        <v>285758.64</v>
      </c>
      <c r="X605" s="46"/>
      <c r="Y605" s="46"/>
      <c r="Z605" s="50"/>
      <c r="AA605" s="46"/>
      <c r="AB605" s="50">
        <f t="shared" ref="AB605:AB609" si="255">C605</f>
        <v>20288863.399999999</v>
      </c>
      <c r="AC605" s="46"/>
      <c r="AD605" s="46">
        <v>2027</v>
      </c>
      <c r="AE605" s="46">
        <v>2027</v>
      </c>
      <c r="AF605" s="93"/>
      <c r="AG605" s="94"/>
    </row>
    <row r="606" spans="1:33" ht="24" customHeight="1">
      <c r="A606" s="46">
        <f t="shared" si="254"/>
        <v>182</v>
      </c>
      <c r="B606" s="151" t="s">
        <v>85</v>
      </c>
      <c r="C606" s="48">
        <f t="shared" si="252"/>
        <v>6375248.29</v>
      </c>
      <c r="D606" s="169"/>
      <c r="E606" s="140"/>
      <c r="F606" s="169"/>
      <c r="G606" s="171"/>
      <c r="H606" s="169"/>
      <c r="I606" s="169"/>
      <c r="J606" s="169"/>
      <c r="K606" s="169"/>
      <c r="L606" s="171"/>
      <c r="M606" s="171"/>
      <c r="N606" s="92"/>
      <c r="O606" s="92"/>
      <c r="P606" s="90"/>
      <c r="Q606" s="91"/>
      <c r="R606" s="90">
        <v>5986148.6299999999</v>
      </c>
      <c r="S606" s="91"/>
      <c r="T606" s="91"/>
      <c r="U606" s="91"/>
      <c r="V606" s="90">
        <v>299307.43</v>
      </c>
      <c r="W606" s="58">
        <f t="shared" si="253"/>
        <v>89792.23</v>
      </c>
      <c r="X606" s="91"/>
      <c r="Y606" s="91"/>
      <c r="Z606" s="91"/>
      <c r="AA606" s="91"/>
      <c r="AB606" s="50">
        <f t="shared" si="255"/>
        <v>6375248.29</v>
      </c>
      <c r="AC606" s="169"/>
      <c r="AD606" s="46">
        <v>2027</v>
      </c>
      <c r="AE606" s="46">
        <v>2027</v>
      </c>
      <c r="AF606" s="93"/>
      <c r="AG606" s="94"/>
    </row>
    <row r="607" spans="1:33" ht="24" customHeight="1">
      <c r="A607" s="46">
        <f t="shared" si="254"/>
        <v>183</v>
      </c>
      <c r="B607" s="47" t="s">
        <v>583</v>
      </c>
      <c r="C607" s="48">
        <f t="shared" si="252"/>
        <v>13384300.65</v>
      </c>
      <c r="D607" s="41"/>
      <c r="E607" s="41"/>
      <c r="F607" s="41"/>
      <c r="G607" s="39"/>
      <c r="H607" s="43"/>
      <c r="I607" s="43"/>
      <c r="J607" s="42"/>
      <c r="K607" s="41"/>
      <c r="L607" s="39"/>
      <c r="M607" s="40"/>
      <c r="N607" s="40"/>
      <c r="O607" s="40"/>
      <c r="P607" s="64"/>
      <c r="Q607" s="41">
        <v>6094731.8499999996</v>
      </c>
      <c r="R607" s="41"/>
      <c r="S607" s="43">
        <v>6472686.5999999996</v>
      </c>
      <c r="T607" s="43"/>
      <c r="U607" s="43"/>
      <c r="V607" s="76">
        <v>628370.92000000004</v>
      </c>
      <c r="W607" s="58">
        <f t="shared" si="253"/>
        <v>188511.28</v>
      </c>
      <c r="X607" s="42"/>
      <c r="Y607" s="42"/>
      <c r="Z607" s="45"/>
      <c r="AA607" s="42"/>
      <c r="AB607" s="50">
        <f t="shared" si="255"/>
        <v>13384300.65</v>
      </c>
      <c r="AC607" s="46"/>
      <c r="AD607" s="46">
        <v>2027</v>
      </c>
      <c r="AE607" s="46">
        <v>2027</v>
      </c>
      <c r="AF607" s="94"/>
      <c r="AG607" s="94"/>
    </row>
    <row r="608" spans="1:33" s="5" customFormat="1" ht="24" customHeight="1">
      <c r="A608" s="46">
        <f t="shared" si="254"/>
        <v>184</v>
      </c>
      <c r="B608" s="47" t="s">
        <v>86</v>
      </c>
      <c r="C608" s="48">
        <f t="shared" si="252"/>
        <v>6833042.7000000002</v>
      </c>
      <c r="D608" s="41"/>
      <c r="E608" s="129"/>
      <c r="F608" s="41"/>
      <c r="G608" s="39"/>
      <c r="H608" s="43"/>
      <c r="I608" s="43"/>
      <c r="J608" s="42"/>
      <c r="K608" s="41"/>
      <c r="L608" s="39"/>
      <c r="M608" s="40"/>
      <c r="N608" s="40"/>
      <c r="O608" s="40"/>
      <c r="P608" s="41"/>
      <c r="Q608" s="41">
        <v>3111523.27</v>
      </c>
      <c r="R608" s="41"/>
      <c r="S608" s="43">
        <v>3304479.26</v>
      </c>
      <c r="T608" s="43"/>
      <c r="U608" s="43"/>
      <c r="V608" s="81">
        <v>320800.13</v>
      </c>
      <c r="W608" s="58">
        <f t="shared" si="253"/>
        <v>96240.04</v>
      </c>
      <c r="X608" s="42"/>
      <c r="Y608" s="42"/>
      <c r="Z608" s="42"/>
      <c r="AA608" s="42"/>
      <c r="AB608" s="50">
        <f t="shared" si="255"/>
        <v>6833042.7000000002</v>
      </c>
      <c r="AC608" s="46"/>
      <c r="AD608" s="46">
        <v>2027</v>
      </c>
      <c r="AE608" s="46">
        <v>2027</v>
      </c>
      <c r="AF608" s="4"/>
      <c r="AG608" s="16"/>
    </row>
    <row r="609" spans="1:33" s="5" customFormat="1" ht="24" customHeight="1">
      <c r="A609" s="46">
        <f t="shared" si="254"/>
        <v>185</v>
      </c>
      <c r="B609" s="47" t="s">
        <v>84</v>
      </c>
      <c r="C609" s="48">
        <f t="shared" si="252"/>
        <v>24600348.850000001</v>
      </c>
      <c r="D609" s="41">
        <v>2270452.9300000002</v>
      </c>
      <c r="E609" s="129"/>
      <c r="F609" s="41"/>
      <c r="G609" s="39">
        <v>1769681.1</v>
      </c>
      <c r="H609" s="43">
        <v>4049630.26</v>
      </c>
      <c r="I609" s="43">
        <v>9305592.6600000001</v>
      </c>
      <c r="J609" s="85">
        <v>1</v>
      </c>
      <c r="K609" s="95">
        <v>2771340</v>
      </c>
      <c r="L609" s="39">
        <v>2932222.15</v>
      </c>
      <c r="M609" s="40"/>
      <c r="N609" s="40"/>
      <c r="O609" s="40"/>
      <c r="P609" s="41"/>
      <c r="Q609" s="41"/>
      <c r="R609" s="41"/>
      <c r="S609" s="43"/>
      <c r="T609" s="43"/>
      <c r="U609" s="43"/>
      <c r="V609" s="81">
        <v>1154945.96</v>
      </c>
      <c r="W609" s="58">
        <f t="shared" si="253"/>
        <v>346483.79</v>
      </c>
      <c r="X609" s="42"/>
      <c r="Y609" s="42"/>
      <c r="Z609" s="42"/>
      <c r="AA609" s="42"/>
      <c r="AB609" s="50">
        <f t="shared" si="255"/>
        <v>24600348.850000001</v>
      </c>
      <c r="AC609" s="46"/>
      <c r="AD609" s="46">
        <v>2027</v>
      </c>
      <c r="AE609" s="46">
        <v>2027</v>
      </c>
      <c r="AF609" s="4"/>
      <c r="AG609" s="16"/>
    </row>
    <row r="610" spans="1:33" s="26" customFormat="1" ht="24" customHeight="1">
      <c r="A610" s="175" t="s">
        <v>447</v>
      </c>
      <c r="B610" s="175"/>
      <c r="C610" s="61">
        <f t="shared" ref="C610:X610" si="256">SUM(C604:C609)</f>
        <v>86843924.239999995</v>
      </c>
      <c r="D610" s="61">
        <f t="shared" si="256"/>
        <v>2270452.9300000002</v>
      </c>
      <c r="E610" s="87">
        <f t="shared" si="256"/>
        <v>0</v>
      </c>
      <c r="F610" s="61">
        <f t="shared" si="256"/>
        <v>0</v>
      </c>
      <c r="G610" s="61">
        <f t="shared" si="256"/>
        <v>1769681.1</v>
      </c>
      <c r="H610" s="61">
        <f t="shared" si="256"/>
        <v>4049630.26</v>
      </c>
      <c r="I610" s="61">
        <f t="shared" si="256"/>
        <v>9305592.6600000001</v>
      </c>
      <c r="J610" s="87">
        <f t="shared" si="256"/>
        <v>1</v>
      </c>
      <c r="K610" s="61">
        <f t="shared" si="256"/>
        <v>2771340</v>
      </c>
      <c r="L610" s="61">
        <f t="shared" si="256"/>
        <v>2932222.15</v>
      </c>
      <c r="M610" s="61">
        <f t="shared" si="256"/>
        <v>0</v>
      </c>
      <c r="N610" s="61">
        <f t="shared" si="256"/>
        <v>0</v>
      </c>
      <c r="O610" s="61">
        <f t="shared" si="256"/>
        <v>0</v>
      </c>
      <c r="P610" s="61">
        <f t="shared" si="256"/>
        <v>14424526.15</v>
      </c>
      <c r="Q610" s="61">
        <f t="shared" si="256"/>
        <v>9206255.1199999992</v>
      </c>
      <c r="R610" s="61">
        <f t="shared" si="256"/>
        <v>18959888.73</v>
      </c>
      <c r="S610" s="61">
        <f t="shared" si="256"/>
        <v>15854001.720000001</v>
      </c>
      <c r="T610" s="61">
        <f t="shared" si="256"/>
        <v>0</v>
      </c>
      <c r="U610" s="61">
        <f t="shared" si="256"/>
        <v>0</v>
      </c>
      <c r="V610" s="61">
        <f t="shared" si="256"/>
        <v>4077179.55</v>
      </c>
      <c r="W610" s="61">
        <f t="shared" si="256"/>
        <v>1223153.8700000001</v>
      </c>
      <c r="X610" s="61">
        <f t="shared" si="256"/>
        <v>0</v>
      </c>
      <c r="Y610" s="61"/>
      <c r="Z610" s="61"/>
      <c r="AA610" s="61">
        <f>SUM(AA604:AA609)</f>
        <v>0</v>
      </c>
      <c r="AB610" s="61">
        <f>SUM(AB604:AB609)</f>
        <v>86843924.239999995</v>
      </c>
      <c r="AC610" s="61">
        <f>SUM(AC604:AC609)</f>
        <v>0</v>
      </c>
      <c r="AD610" s="170" t="s">
        <v>29</v>
      </c>
      <c r="AE610" s="170" t="s">
        <v>29</v>
      </c>
      <c r="AF610" s="24"/>
      <c r="AG610" s="25"/>
    </row>
    <row r="611" spans="1:33" s="26" customFormat="1" ht="35.25" customHeight="1">
      <c r="A611" s="175" t="s">
        <v>584</v>
      </c>
      <c r="B611" s="175"/>
      <c r="C611" s="61">
        <f>C610</f>
        <v>86843924.239999995</v>
      </c>
      <c r="D611" s="61">
        <f t="shared" ref="D611:AC611" si="257">D610</f>
        <v>2270452.9300000002</v>
      </c>
      <c r="E611" s="61">
        <f t="shared" si="257"/>
        <v>0</v>
      </c>
      <c r="F611" s="61">
        <f t="shared" si="257"/>
        <v>0</v>
      </c>
      <c r="G611" s="61">
        <f t="shared" si="257"/>
        <v>1769681.1</v>
      </c>
      <c r="H611" s="61">
        <f t="shared" si="257"/>
        <v>4049630.26</v>
      </c>
      <c r="I611" s="61">
        <f t="shared" si="257"/>
        <v>9305592.6600000001</v>
      </c>
      <c r="J611" s="87">
        <f t="shared" si="257"/>
        <v>1</v>
      </c>
      <c r="K611" s="61">
        <f t="shared" si="257"/>
        <v>2771340</v>
      </c>
      <c r="L611" s="61">
        <f t="shared" si="257"/>
        <v>2932222.15</v>
      </c>
      <c r="M611" s="61">
        <f t="shared" si="257"/>
        <v>0</v>
      </c>
      <c r="N611" s="61">
        <f t="shared" si="257"/>
        <v>0</v>
      </c>
      <c r="O611" s="61">
        <f t="shared" si="257"/>
        <v>0</v>
      </c>
      <c r="P611" s="61">
        <f t="shared" si="257"/>
        <v>14424526.15</v>
      </c>
      <c r="Q611" s="61">
        <f t="shared" si="257"/>
        <v>9206255.1199999992</v>
      </c>
      <c r="R611" s="61">
        <f t="shared" si="257"/>
        <v>18959888.73</v>
      </c>
      <c r="S611" s="61">
        <f t="shared" si="257"/>
        <v>15854001.720000001</v>
      </c>
      <c r="T611" s="61">
        <f t="shared" si="257"/>
        <v>0</v>
      </c>
      <c r="U611" s="61">
        <f t="shared" si="257"/>
        <v>0</v>
      </c>
      <c r="V611" s="61">
        <f t="shared" si="257"/>
        <v>4077179.55</v>
      </c>
      <c r="W611" s="61">
        <f t="shared" si="257"/>
        <v>1223153.8700000001</v>
      </c>
      <c r="X611" s="61">
        <f t="shared" si="257"/>
        <v>0</v>
      </c>
      <c r="Y611" s="61">
        <f t="shared" si="257"/>
        <v>0</v>
      </c>
      <c r="Z611" s="61">
        <f t="shared" si="257"/>
        <v>0</v>
      </c>
      <c r="AA611" s="61">
        <f t="shared" si="257"/>
        <v>0</v>
      </c>
      <c r="AB611" s="61">
        <f t="shared" si="257"/>
        <v>86843924.239999995</v>
      </c>
      <c r="AC611" s="61">
        <f t="shared" si="257"/>
        <v>0</v>
      </c>
      <c r="AD611" s="170" t="s">
        <v>29</v>
      </c>
      <c r="AE611" s="170" t="s">
        <v>29</v>
      </c>
      <c r="AF611" s="24"/>
      <c r="AG611" s="25"/>
    </row>
    <row r="612" spans="1:33" s="26" customFormat="1" ht="24" customHeight="1">
      <c r="A612" s="176" t="s">
        <v>185</v>
      </c>
      <c r="B612" s="177"/>
      <c r="C612" s="177"/>
      <c r="D612" s="177"/>
      <c r="E612" s="177"/>
      <c r="F612" s="177"/>
      <c r="G612" s="177"/>
      <c r="H612" s="177"/>
      <c r="I612" s="177"/>
      <c r="J612" s="177"/>
      <c r="K612" s="177"/>
      <c r="L612" s="177"/>
      <c r="M612" s="177"/>
      <c r="N612" s="177"/>
      <c r="O612" s="177"/>
      <c r="P612" s="177"/>
      <c r="Q612" s="177"/>
      <c r="R612" s="177"/>
      <c r="S612" s="177"/>
      <c r="T612" s="177"/>
      <c r="U612" s="177"/>
      <c r="V612" s="177"/>
      <c r="W612" s="177"/>
      <c r="X612" s="177"/>
      <c r="Y612" s="177"/>
      <c r="Z612" s="177"/>
      <c r="AA612" s="177"/>
      <c r="AB612" s="177"/>
      <c r="AC612" s="177"/>
      <c r="AD612" s="177"/>
      <c r="AE612" s="178"/>
      <c r="AF612" s="24"/>
      <c r="AG612" s="25"/>
    </row>
    <row r="613" spans="1:33" ht="24" customHeight="1">
      <c r="A613" s="179" t="s">
        <v>196</v>
      </c>
      <c r="B613" s="179"/>
      <c r="C613" s="179"/>
      <c r="D613" s="179"/>
      <c r="E613" s="179"/>
      <c r="F613" s="179"/>
      <c r="G613" s="179"/>
      <c r="H613" s="179"/>
      <c r="I613" s="179"/>
      <c r="J613" s="179"/>
      <c r="K613" s="179"/>
      <c r="L613" s="179"/>
      <c r="M613" s="179"/>
      <c r="N613" s="179"/>
      <c r="O613" s="179"/>
      <c r="P613" s="179"/>
      <c r="Q613" s="179"/>
      <c r="R613" s="179"/>
      <c r="S613" s="179"/>
      <c r="T613" s="179"/>
      <c r="U613" s="179"/>
      <c r="V613" s="179"/>
      <c r="W613" s="179"/>
      <c r="X613" s="179"/>
      <c r="Y613" s="179"/>
      <c r="Z613" s="179"/>
      <c r="AA613" s="179"/>
      <c r="AB613" s="179"/>
      <c r="AC613" s="179"/>
      <c r="AD613" s="179"/>
      <c r="AE613" s="179"/>
      <c r="AF613" s="93"/>
      <c r="AG613" s="94"/>
    </row>
    <row r="614" spans="1:33" ht="24" customHeight="1">
      <c r="A614" s="46">
        <f>A609+1</f>
        <v>186</v>
      </c>
      <c r="B614" s="151" t="s">
        <v>585</v>
      </c>
      <c r="C614" s="48">
        <f>D614+F614+G614+H614+I614+K614+L614+M614+O614+P614+Q614+R614+S614+W614+V614+X614</f>
        <v>15160329.18</v>
      </c>
      <c r="D614" s="50"/>
      <c r="E614" s="50"/>
      <c r="F614" s="50"/>
      <c r="G614" s="49"/>
      <c r="H614" s="50"/>
      <c r="I614" s="50"/>
      <c r="J614" s="50"/>
      <c r="K614" s="50"/>
      <c r="L614" s="49"/>
      <c r="M614" s="49"/>
      <c r="N614" s="49"/>
      <c r="O614" s="49"/>
      <c r="P614" s="50">
        <v>14235050.880000001</v>
      </c>
      <c r="Q614" s="50"/>
      <c r="R614" s="50"/>
      <c r="S614" s="50"/>
      <c r="T614" s="50"/>
      <c r="U614" s="50"/>
      <c r="V614" s="50">
        <v>711752.54</v>
      </c>
      <c r="W614" s="45">
        <f t="shared" ref="W614" si="258">ROUND((D614+F614+G614+H614+I614+K614+L614+M614+O614+P614+Q614+R614+S614)*1.5%,2)</f>
        <v>213525.76000000001</v>
      </c>
      <c r="X614" s="50"/>
      <c r="Y614" s="50"/>
      <c r="Z614" s="50"/>
      <c r="AA614" s="50"/>
      <c r="AB614" s="45">
        <f>C614</f>
        <v>15160329.18</v>
      </c>
      <c r="AC614" s="50"/>
      <c r="AD614" s="46">
        <v>2027</v>
      </c>
      <c r="AE614" s="46">
        <v>2027</v>
      </c>
      <c r="AF614" s="93"/>
      <c r="AG614" s="94"/>
    </row>
    <row r="615" spans="1:33" s="26" customFormat="1" ht="24" customHeight="1">
      <c r="A615" s="175" t="s">
        <v>447</v>
      </c>
      <c r="B615" s="175"/>
      <c r="C615" s="61">
        <f t="shared" ref="C615:S615" si="259">SUM(C614:C614)</f>
        <v>15160329.18</v>
      </c>
      <c r="D615" s="61">
        <f t="shared" si="259"/>
        <v>0</v>
      </c>
      <c r="E615" s="61">
        <f t="shared" si="259"/>
        <v>0</v>
      </c>
      <c r="F615" s="61">
        <f t="shared" si="259"/>
        <v>0</v>
      </c>
      <c r="G615" s="61">
        <f t="shared" si="259"/>
        <v>0</v>
      </c>
      <c r="H615" s="61">
        <f t="shared" si="259"/>
        <v>0</v>
      </c>
      <c r="I615" s="61">
        <f t="shared" si="259"/>
        <v>0</v>
      </c>
      <c r="J615" s="61">
        <f t="shared" si="259"/>
        <v>0</v>
      </c>
      <c r="K615" s="61">
        <f t="shared" si="259"/>
        <v>0</v>
      </c>
      <c r="L615" s="61">
        <f t="shared" si="259"/>
        <v>0</v>
      </c>
      <c r="M615" s="61">
        <f t="shared" si="259"/>
        <v>0</v>
      </c>
      <c r="N615" s="61">
        <f t="shared" si="259"/>
        <v>0</v>
      </c>
      <c r="O615" s="61">
        <f t="shared" si="259"/>
        <v>0</v>
      </c>
      <c r="P615" s="61">
        <f t="shared" si="259"/>
        <v>14235050.880000001</v>
      </c>
      <c r="Q615" s="61">
        <f t="shared" si="259"/>
        <v>0</v>
      </c>
      <c r="R615" s="61">
        <f t="shared" si="259"/>
        <v>0</v>
      </c>
      <c r="S615" s="61">
        <f t="shared" si="259"/>
        <v>0</v>
      </c>
      <c r="T615" s="61"/>
      <c r="U615" s="61"/>
      <c r="V615" s="61">
        <f t="shared" ref="V615:AC615" si="260">SUM(V614:V614)</f>
        <v>711752.54</v>
      </c>
      <c r="W615" s="61">
        <f t="shared" si="260"/>
        <v>213525.76000000001</v>
      </c>
      <c r="X615" s="61">
        <f t="shared" si="260"/>
        <v>0</v>
      </c>
      <c r="Y615" s="61">
        <f t="shared" si="260"/>
        <v>0</v>
      </c>
      <c r="Z615" s="61">
        <f t="shared" si="260"/>
        <v>0</v>
      </c>
      <c r="AA615" s="61">
        <f t="shared" si="260"/>
        <v>0</v>
      </c>
      <c r="AB615" s="61">
        <f t="shared" si="260"/>
        <v>15160329.18</v>
      </c>
      <c r="AC615" s="61">
        <f t="shared" si="260"/>
        <v>0</v>
      </c>
      <c r="AD615" s="170" t="s">
        <v>29</v>
      </c>
      <c r="AE615" s="170" t="s">
        <v>29</v>
      </c>
      <c r="AF615" s="24"/>
      <c r="AG615" s="25"/>
    </row>
    <row r="616" spans="1:33" ht="24" customHeight="1">
      <c r="A616" s="179" t="s">
        <v>186</v>
      </c>
      <c r="B616" s="179"/>
      <c r="C616" s="179"/>
      <c r="D616" s="179"/>
      <c r="E616" s="179"/>
      <c r="F616" s="179"/>
      <c r="G616" s="179"/>
      <c r="H616" s="179"/>
      <c r="I616" s="179"/>
      <c r="J616" s="179"/>
      <c r="K616" s="179"/>
      <c r="L616" s="179"/>
      <c r="M616" s="179"/>
      <c r="N616" s="179"/>
      <c r="O616" s="179"/>
      <c r="P616" s="179"/>
      <c r="Q616" s="179"/>
      <c r="R616" s="179"/>
      <c r="S616" s="179"/>
      <c r="T616" s="179"/>
      <c r="U616" s="179"/>
      <c r="V616" s="179"/>
      <c r="W616" s="179"/>
      <c r="X616" s="179"/>
      <c r="Y616" s="179"/>
      <c r="Z616" s="179"/>
      <c r="AA616" s="179"/>
      <c r="AB616" s="179"/>
      <c r="AC616" s="179"/>
      <c r="AD616" s="179"/>
      <c r="AE616" s="179"/>
      <c r="AF616" s="93"/>
      <c r="AG616" s="94"/>
    </row>
    <row r="617" spans="1:33" s="5" customFormat="1" ht="24" customHeight="1">
      <c r="A617" s="46">
        <f>A614+1</f>
        <v>187</v>
      </c>
      <c r="B617" s="151" t="s">
        <v>586</v>
      </c>
      <c r="C617" s="48">
        <f>D617+F617+G617+H617+I617+K617+L617+M617+O617+P617+Q617+R617+S617+W617+V617+X617</f>
        <v>13779030.039999999</v>
      </c>
      <c r="D617" s="41"/>
      <c r="E617" s="88"/>
      <c r="F617" s="41"/>
      <c r="G617" s="39"/>
      <c r="H617" s="43"/>
      <c r="I617" s="43"/>
      <c r="J617" s="42"/>
      <c r="K617" s="41"/>
      <c r="L617" s="39"/>
      <c r="M617" s="40"/>
      <c r="N617" s="40"/>
      <c r="O617" s="40"/>
      <c r="P617" s="41">
        <v>12938056.369999999</v>
      </c>
      <c r="Q617" s="41"/>
      <c r="R617" s="41"/>
      <c r="S617" s="43"/>
      <c r="T617" s="43"/>
      <c r="U617" s="43"/>
      <c r="V617" s="128">
        <v>646902.81999999995</v>
      </c>
      <c r="W617" s="41">
        <f t="shared" ref="W617:W619" si="261">ROUND((D617+F617+G617+H617+I617+K617+L617+M617+O617+P617+Q617+R617+S617)*1.5%,2)</f>
        <v>194070.85</v>
      </c>
      <c r="X617" s="42"/>
      <c r="Y617" s="42"/>
      <c r="Z617" s="42"/>
      <c r="AA617" s="42"/>
      <c r="AB617" s="45">
        <f>C617</f>
        <v>13779030.039999999</v>
      </c>
      <c r="AC617" s="46"/>
      <c r="AD617" s="46">
        <v>2027</v>
      </c>
      <c r="AE617" s="46">
        <v>2027</v>
      </c>
      <c r="AF617" s="4"/>
      <c r="AG617" s="16"/>
    </row>
    <row r="618" spans="1:33" s="5" customFormat="1" ht="24" customHeight="1">
      <c r="A618" s="46">
        <f t="shared" ref="A618:A619" si="262">A617+1</f>
        <v>188</v>
      </c>
      <c r="B618" s="151" t="s">
        <v>87</v>
      </c>
      <c r="C618" s="48">
        <f>D618+F618+G618+H618+I618+K618+L618+M618+O618+P618+Q618+R618+S618+W618+V618+X618</f>
        <v>27079574.57</v>
      </c>
      <c r="D618" s="41"/>
      <c r="E618" s="85">
        <v>1</v>
      </c>
      <c r="F618" s="50">
        <v>1612809</v>
      </c>
      <c r="G618" s="39"/>
      <c r="H618" s="43"/>
      <c r="I618" s="43">
        <v>10671682.5</v>
      </c>
      <c r="J618" s="73">
        <v>1</v>
      </c>
      <c r="K618" s="95">
        <v>2771340</v>
      </c>
      <c r="L618" s="39">
        <v>1457304.75</v>
      </c>
      <c r="M618" s="40"/>
      <c r="N618" s="40"/>
      <c r="O618" s="40"/>
      <c r="P618" s="41">
        <v>8779084.4299999997</v>
      </c>
      <c r="Q618" s="41"/>
      <c r="R618" s="41"/>
      <c r="S618" s="43"/>
      <c r="T618" s="43"/>
      <c r="U618" s="43"/>
      <c r="V618" s="128">
        <f>1183970.58+224000</f>
        <v>1407970.58</v>
      </c>
      <c r="W618" s="58">
        <f t="shared" si="261"/>
        <v>379383.31</v>
      </c>
      <c r="X618" s="42"/>
      <c r="Y618" s="42"/>
      <c r="Z618" s="42"/>
      <c r="AA618" s="42"/>
      <c r="AB618" s="45">
        <f>C618</f>
        <v>27079574.57</v>
      </c>
      <c r="AC618" s="46"/>
      <c r="AD618" s="46">
        <v>2027</v>
      </c>
      <c r="AE618" s="46">
        <v>2027</v>
      </c>
      <c r="AF618" s="4"/>
      <c r="AG618" s="16"/>
    </row>
    <row r="619" spans="1:33" s="5" customFormat="1" ht="24" customHeight="1">
      <c r="A619" s="46">
        <f t="shared" si="262"/>
        <v>189</v>
      </c>
      <c r="B619" s="151" t="s">
        <v>174</v>
      </c>
      <c r="C619" s="48">
        <f>D619+F619+G619+H619+I619+K619+L619+M619+O619+P619+Q619+R619+S619+W619+V619+X619</f>
        <v>11939798.08</v>
      </c>
      <c r="D619" s="41"/>
      <c r="E619" s="129"/>
      <c r="F619" s="41"/>
      <c r="G619" s="39"/>
      <c r="H619" s="43"/>
      <c r="I619" s="43"/>
      <c r="J619" s="42"/>
      <c r="K619" s="41"/>
      <c r="L619" s="39"/>
      <c r="M619" s="40"/>
      <c r="N619" s="40"/>
      <c r="O619" s="40"/>
      <c r="P619" s="41"/>
      <c r="Q619" s="41">
        <v>5436957.04</v>
      </c>
      <c r="R619" s="41"/>
      <c r="S619" s="43">
        <v>5774120.9699999997</v>
      </c>
      <c r="T619" s="43"/>
      <c r="U619" s="43"/>
      <c r="V619" s="128">
        <v>560553.9</v>
      </c>
      <c r="W619" s="41">
        <f t="shared" si="261"/>
        <v>168166.17</v>
      </c>
      <c r="X619" s="42"/>
      <c r="Y619" s="42"/>
      <c r="Z619" s="42"/>
      <c r="AA619" s="42"/>
      <c r="AB619" s="45">
        <f t="shared" ref="AB619" si="263">C619</f>
        <v>11939798.08</v>
      </c>
      <c r="AC619" s="46"/>
      <c r="AD619" s="46">
        <v>2027</v>
      </c>
      <c r="AE619" s="46">
        <v>2027</v>
      </c>
      <c r="AF619" s="4"/>
      <c r="AG619" s="16"/>
    </row>
    <row r="620" spans="1:33" s="26" customFormat="1" ht="24" customHeight="1">
      <c r="A620" s="175" t="s">
        <v>447</v>
      </c>
      <c r="B620" s="175"/>
      <c r="C620" s="61">
        <f t="shared" ref="C620:AC620" si="264">SUM(C617:C619)</f>
        <v>52798402.689999998</v>
      </c>
      <c r="D620" s="61">
        <f t="shared" si="264"/>
        <v>0</v>
      </c>
      <c r="E620" s="87">
        <f t="shared" si="264"/>
        <v>1</v>
      </c>
      <c r="F620" s="61">
        <f t="shared" si="264"/>
        <v>1612809</v>
      </c>
      <c r="G620" s="61">
        <f t="shared" si="264"/>
        <v>0</v>
      </c>
      <c r="H620" s="61">
        <f t="shared" si="264"/>
        <v>0</v>
      </c>
      <c r="I620" s="61">
        <f t="shared" si="264"/>
        <v>10671682.5</v>
      </c>
      <c r="J620" s="87">
        <f t="shared" si="264"/>
        <v>1</v>
      </c>
      <c r="K620" s="61">
        <f t="shared" si="264"/>
        <v>2771340</v>
      </c>
      <c r="L620" s="61">
        <f t="shared" si="264"/>
        <v>1457304.75</v>
      </c>
      <c r="M620" s="61">
        <f t="shared" si="264"/>
        <v>0</v>
      </c>
      <c r="N620" s="61">
        <f t="shared" si="264"/>
        <v>0</v>
      </c>
      <c r="O620" s="61">
        <f t="shared" si="264"/>
        <v>0</v>
      </c>
      <c r="P620" s="61">
        <f t="shared" si="264"/>
        <v>21717140.800000001</v>
      </c>
      <c r="Q620" s="61">
        <f t="shared" si="264"/>
        <v>5436957.04</v>
      </c>
      <c r="R620" s="61">
        <f t="shared" si="264"/>
        <v>0</v>
      </c>
      <c r="S620" s="61">
        <f t="shared" si="264"/>
        <v>5774120.9699999997</v>
      </c>
      <c r="T620" s="61">
        <f t="shared" si="264"/>
        <v>0</v>
      </c>
      <c r="U620" s="61">
        <f t="shared" si="264"/>
        <v>0</v>
      </c>
      <c r="V620" s="61">
        <f t="shared" si="264"/>
        <v>2615427.2999999998</v>
      </c>
      <c r="W620" s="61">
        <f t="shared" si="264"/>
        <v>741620.33</v>
      </c>
      <c r="X620" s="61">
        <f t="shared" si="264"/>
        <v>0</v>
      </c>
      <c r="Y620" s="61">
        <f t="shared" si="264"/>
        <v>0</v>
      </c>
      <c r="Z620" s="61">
        <f t="shared" si="264"/>
        <v>0</v>
      </c>
      <c r="AA620" s="61">
        <f t="shared" si="264"/>
        <v>0</v>
      </c>
      <c r="AB620" s="61">
        <f t="shared" si="264"/>
        <v>52798402.689999998</v>
      </c>
      <c r="AC620" s="61">
        <f t="shared" si="264"/>
        <v>0</v>
      </c>
      <c r="AD620" s="170" t="s">
        <v>29</v>
      </c>
      <c r="AE620" s="170" t="s">
        <v>29</v>
      </c>
      <c r="AF620" s="24"/>
      <c r="AG620" s="25"/>
    </row>
    <row r="621" spans="1:33" ht="24" customHeight="1">
      <c r="A621" s="179" t="s">
        <v>188</v>
      </c>
      <c r="B621" s="179"/>
      <c r="C621" s="179"/>
      <c r="D621" s="179"/>
      <c r="E621" s="179"/>
      <c r="F621" s="179"/>
      <c r="G621" s="179"/>
      <c r="H621" s="179"/>
      <c r="I621" s="179"/>
      <c r="J621" s="179"/>
      <c r="K621" s="179"/>
      <c r="L621" s="179"/>
      <c r="M621" s="179"/>
      <c r="N621" s="179"/>
      <c r="O621" s="179"/>
      <c r="P621" s="179"/>
      <c r="Q621" s="179"/>
      <c r="R621" s="179"/>
      <c r="S621" s="179"/>
      <c r="T621" s="179"/>
      <c r="U621" s="179"/>
      <c r="V621" s="179"/>
      <c r="W621" s="179"/>
      <c r="X621" s="179"/>
      <c r="Y621" s="179"/>
      <c r="Z621" s="179"/>
      <c r="AA621" s="179"/>
      <c r="AB621" s="179"/>
      <c r="AC621" s="179"/>
      <c r="AD621" s="179"/>
      <c r="AE621" s="179"/>
      <c r="AF621" s="93"/>
      <c r="AG621" s="94"/>
    </row>
    <row r="622" spans="1:33" s="5" customFormat="1" ht="24" customHeight="1">
      <c r="A622" s="46">
        <f>A619+1</f>
        <v>190</v>
      </c>
      <c r="B622" s="66" t="s">
        <v>70</v>
      </c>
      <c r="C622" s="48">
        <f t="shared" ref="C622" si="265">D622+F622+G622+H622+I622+K622+L622+M622+O622+P622+Q622+R622+S622+W622+V622+X622</f>
        <v>20533051.050000001</v>
      </c>
      <c r="D622" s="41">
        <v>1106851.3</v>
      </c>
      <c r="E622" s="41"/>
      <c r="F622" s="41"/>
      <c r="G622" s="39">
        <v>862723.82</v>
      </c>
      <c r="H622" s="43">
        <v>1974204.56</v>
      </c>
      <c r="I622" s="43">
        <v>10467818</v>
      </c>
      <c r="J622" s="85">
        <v>1</v>
      </c>
      <c r="K622" s="95">
        <v>2771340</v>
      </c>
      <c r="L622" s="39">
        <v>2096922.46</v>
      </c>
      <c r="M622" s="40"/>
      <c r="N622" s="40"/>
      <c r="O622" s="40"/>
      <c r="P622" s="41"/>
      <c r="Q622" s="41"/>
      <c r="R622" s="41"/>
      <c r="S622" s="43"/>
      <c r="T622" s="43"/>
      <c r="U622" s="43"/>
      <c r="V622" s="82">
        <v>963993.01</v>
      </c>
      <c r="W622" s="41">
        <f t="shared" ref="W622" si="266">ROUND((D622+F622+G622+H622+I622+K622+L622+M622+O622+P622+Q622+R622+S622)*1.5%,2)</f>
        <v>289197.90000000002</v>
      </c>
      <c r="X622" s="42"/>
      <c r="Y622" s="42"/>
      <c r="Z622" s="42"/>
      <c r="AA622" s="42"/>
      <c r="AB622" s="45">
        <f t="shared" ref="AB622" si="267">C622</f>
        <v>20533051.050000001</v>
      </c>
      <c r="AC622" s="46"/>
      <c r="AD622" s="46">
        <v>2027</v>
      </c>
      <c r="AE622" s="46">
        <v>2027</v>
      </c>
      <c r="AF622" s="4"/>
      <c r="AG622" s="16"/>
    </row>
    <row r="623" spans="1:33" s="26" customFormat="1" ht="24" customHeight="1">
      <c r="A623" s="175" t="s">
        <v>447</v>
      </c>
      <c r="B623" s="175"/>
      <c r="C623" s="61">
        <f>SUM(C622)</f>
        <v>20533051.050000001</v>
      </c>
      <c r="D623" s="61">
        <f t="shared" ref="D623:AC623" si="268">SUM(D622)</f>
        <v>1106851.3</v>
      </c>
      <c r="E623" s="61">
        <f t="shared" si="268"/>
        <v>0</v>
      </c>
      <c r="F623" s="61">
        <f t="shared" si="268"/>
        <v>0</v>
      </c>
      <c r="G623" s="61">
        <f t="shared" si="268"/>
        <v>862723.82</v>
      </c>
      <c r="H623" s="61">
        <f t="shared" si="268"/>
        <v>1974204.56</v>
      </c>
      <c r="I623" s="61">
        <f t="shared" si="268"/>
        <v>10467818</v>
      </c>
      <c r="J623" s="87">
        <f t="shared" si="268"/>
        <v>1</v>
      </c>
      <c r="K623" s="61">
        <f t="shared" si="268"/>
        <v>2771340</v>
      </c>
      <c r="L623" s="61">
        <f t="shared" si="268"/>
        <v>2096922.46</v>
      </c>
      <c r="M623" s="61">
        <f t="shared" si="268"/>
        <v>0</v>
      </c>
      <c r="N623" s="61">
        <f t="shared" si="268"/>
        <v>0</v>
      </c>
      <c r="O623" s="61">
        <f t="shared" si="268"/>
        <v>0</v>
      </c>
      <c r="P623" s="61">
        <f t="shared" si="268"/>
        <v>0</v>
      </c>
      <c r="Q623" s="61">
        <f t="shared" si="268"/>
        <v>0</v>
      </c>
      <c r="R623" s="61">
        <f t="shared" si="268"/>
        <v>0</v>
      </c>
      <c r="S623" s="61">
        <f t="shared" si="268"/>
        <v>0</v>
      </c>
      <c r="T623" s="61">
        <f t="shared" si="268"/>
        <v>0</v>
      </c>
      <c r="U623" s="61">
        <f t="shared" si="268"/>
        <v>0</v>
      </c>
      <c r="V623" s="61">
        <f t="shared" si="268"/>
        <v>963993.01</v>
      </c>
      <c r="W623" s="61">
        <f t="shared" si="268"/>
        <v>289197.90000000002</v>
      </c>
      <c r="X623" s="61">
        <f t="shared" si="268"/>
        <v>0</v>
      </c>
      <c r="Y623" s="61">
        <f t="shared" si="268"/>
        <v>0</v>
      </c>
      <c r="Z623" s="61">
        <f t="shared" si="268"/>
        <v>0</v>
      </c>
      <c r="AA623" s="61">
        <f t="shared" si="268"/>
        <v>0</v>
      </c>
      <c r="AB623" s="61">
        <f t="shared" si="268"/>
        <v>20533051.050000001</v>
      </c>
      <c r="AC623" s="61">
        <f t="shared" si="268"/>
        <v>0</v>
      </c>
      <c r="AD623" s="170" t="s">
        <v>29</v>
      </c>
      <c r="AE623" s="170" t="s">
        <v>29</v>
      </c>
      <c r="AF623" s="24"/>
      <c r="AG623" s="25"/>
    </row>
    <row r="624" spans="1:33" s="26" customFormat="1" ht="27" customHeight="1">
      <c r="A624" s="180" t="s">
        <v>587</v>
      </c>
      <c r="B624" s="181"/>
      <c r="C624" s="61">
        <f>C623+C620+C615</f>
        <v>88491782.920000002</v>
      </c>
      <c r="D624" s="61">
        <f t="shared" ref="D624:AC624" si="269">D623+D620+D615</f>
        <v>1106851.3</v>
      </c>
      <c r="E624" s="87">
        <f t="shared" si="269"/>
        <v>1</v>
      </c>
      <c r="F624" s="61">
        <f t="shared" si="269"/>
        <v>1612809</v>
      </c>
      <c r="G624" s="61">
        <f t="shared" si="269"/>
        <v>862723.82</v>
      </c>
      <c r="H624" s="61">
        <f t="shared" si="269"/>
        <v>1974204.56</v>
      </c>
      <c r="I624" s="61">
        <f t="shared" si="269"/>
        <v>21139500.5</v>
      </c>
      <c r="J624" s="87">
        <f t="shared" si="269"/>
        <v>2</v>
      </c>
      <c r="K624" s="61">
        <f t="shared" si="269"/>
        <v>5542680</v>
      </c>
      <c r="L624" s="61">
        <f t="shared" si="269"/>
        <v>3554227.21</v>
      </c>
      <c r="M624" s="61">
        <f t="shared" si="269"/>
        <v>0</v>
      </c>
      <c r="N624" s="61">
        <f t="shared" si="269"/>
        <v>0</v>
      </c>
      <c r="O624" s="61">
        <f t="shared" si="269"/>
        <v>0</v>
      </c>
      <c r="P624" s="61">
        <f t="shared" si="269"/>
        <v>35952191.68</v>
      </c>
      <c r="Q624" s="61">
        <f t="shared" si="269"/>
        <v>5436957.04</v>
      </c>
      <c r="R624" s="61">
        <f t="shared" si="269"/>
        <v>0</v>
      </c>
      <c r="S624" s="61">
        <f t="shared" si="269"/>
        <v>5774120.9699999997</v>
      </c>
      <c r="T624" s="61">
        <f t="shared" si="269"/>
        <v>0</v>
      </c>
      <c r="U624" s="61">
        <f t="shared" si="269"/>
        <v>0</v>
      </c>
      <c r="V624" s="61">
        <f t="shared" si="269"/>
        <v>4291172.8499999996</v>
      </c>
      <c r="W624" s="61">
        <f t="shared" si="269"/>
        <v>1244343.99</v>
      </c>
      <c r="X624" s="61">
        <f t="shared" si="269"/>
        <v>0</v>
      </c>
      <c r="Y624" s="61">
        <f t="shared" si="269"/>
        <v>0</v>
      </c>
      <c r="Z624" s="61">
        <f t="shared" si="269"/>
        <v>0</v>
      </c>
      <c r="AA624" s="61">
        <f t="shared" si="269"/>
        <v>0</v>
      </c>
      <c r="AB624" s="61">
        <f t="shared" si="269"/>
        <v>88491782.920000002</v>
      </c>
      <c r="AC624" s="61">
        <f t="shared" si="269"/>
        <v>0</v>
      </c>
      <c r="AD624" s="170" t="s">
        <v>29</v>
      </c>
      <c r="AE624" s="170" t="s">
        <v>29</v>
      </c>
      <c r="AF624" s="24"/>
      <c r="AG624" s="25"/>
    </row>
    <row r="625" spans="1:33" s="26" customFormat="1" ht="24" customHeight="1">
      <c r="A625" s="176" t="s">
        <v>190</v>
      </c>
      <c r="B625" s="177"/>
      <c r="C625" s="177"/>
      <c r="D625" s="177"/>
      <c r="E625" s="177"/>
      <c r="F625" s="177"/>
      <c r="G625" s="177"/>
      <c r="H625" s="177"/>
      <c r="I625" s="177"/>
      <c r="J625" s="177"/>
      <c r="K625" s="177"/>
      <c r="L625" s="177"/>
      <c r="M625" s="177"/>
      <c r="N625" s="177"/>
      <c r="O625" s="177"/>
      <c r="P625" s="177"/>
      <c r="Q625" s="177"/>
      <c r="R625" s="177"/>
      <c r="S625" s="177"/>
      <c r="T625" s="177"/>
      <c r="U625" s="177"/>
      <c r="V625" s="177"/>
      <c r="W625" s="177"/>
      <c r="X625" s="177"/>
      <c r="Y625" s="177"/>
      <c r="Z625" s="177"/>
      <c r="AA625" s="177"/>
      <c r="AB625" s="177"/>
      <c r="AC625" s="177"/>
      <c r="AD625" s="177"/>
      <c r="AE625" s="178"/>
      <c r="AF625" s="24"/>
      <c r="AG625" s="25"/>
    </row>
    <row r="626" spans="1:33" ht="24" customHeight="1">
      <c r="A626" s="179" t="s">
        <v>588</v>
      </c>
      <c r="B626" s="179"/>
      <c r="C626" s="179"/>
      <c r="D626" s="179"/>
      <c r="E626" s="179"/>
      <c r="F626" s="179"/>
      <c r="G626" s="179"/>
      <c r="H626" s="179"/>
      <c r="I626" s="179"/>
      <c r="J626" s="179"/>
      <c r="K626" s="179"/>
      <c r="L626" s="179"/>
      <c r="M626" s="179"/>
      <c r="N626" s="179"/>
      <c r="O626" s="179"/>
      <c r="P626" s="179"/>
      <c r="Q626" s="179"/>
      <c r="R626" s="179"/>
      <c r="S626" s="179"/>
      <c r="T626" s="179"/>
      <c r="U626" s="179"/>
      <c r="V626" s="179"/>
      <c r="W626" s="179"/>
      <c r="X626" s="179"/>
      <c r="Y626" s="179"/>
      <c r="Z626" s="179"/>
      <c r="AA626" s="179"/>
      <c r="AB626" s="179"/>
      <c r="AC626" s="179"/>
      <c r="AD626" s="179"/>
      <c r="AE626" s="179"/>
      <c r="AF626" s="93"/>
      <c r="AG626" s="94"/>
    </row>
    <row r="627" spans="1:33" s="5" customFormat="1" ht="24" customHeight="1">
      <c r="A627" s="46">
        <f>A622+1</f>
        <v>191</v>
      </c>
      <c r="B627" s="66" t="s">
        <v>589</v>
      </c>
      <c r="C627" s="48">
        <f>D627+F627+G627+H627+I627+K627+L627+M627+O627+P627+Q627+R627+S627+W627+V627+X627</f>
        <v>13965357.99</v>
      </c>
      <c r="D627" s="41"/>
      <c r="E627" s="41"/>
      <c r="F627" s="41"/>
      <c r="G627" s="39"/>
      <c r="H627" s="43"/>
      <c r="I627" s="43"/>
      <c r="J627" s="42"/>
      <c r="K627" s="41"/>
      <c r="L627" s="39"/>
      <c r="M627" s="40"/>
      <c r="N627" s="62"/>
      <c r="O627" s="39"/>
      <c r="P627" s="41">
        <v>13113012.199999999</v>
      </c>
      <c r="Q627" s="41"/>
      <c r="R627" s="41"/>
      <c r="S627" s="43"/>
      <c r="T627" s="43"/>
      <c r="U627" s="43"/>
      <c r="V627" s="44">
        <v>655650.61</v>
      </c>
      <c r="W627" s="58">
        <f t="shared" ref="W627:W628" si="270">ROUND((D627+F627+G627+H627+I627+K627+L627+M627+O627+P627+Q627+R627+S627)*1.5%,2)</f>
        <v>196695.18</v>
      </c>
      <c r="X627" s="42"/>
      <c r="Y627" s="42"/>
      <c r="Z627" s="42"/>
      <c r="AA627" s="42"/>
      <c r="AB627" s="45">
        <f>C627</f>
        <v>13965357.99</v>
      </c>
      <c r="AC627" s="46"/>
      <c r="AD627" s="46">
        <v>2027</v>
      </c>
      <c r="AE627" s="46">
        <v>2027</v>
      </c>
      <c r="AF627" s="4"/>
      <c r="AG627" s="16"/>
    </row>
    <row r="628" spans="1:33" s="5" customFormat="1" ht="24" customHeight="1">
      <c r="A628" s="46">
        <f>A627+1</f>
        <v>192</v>
      </c>
      <c r="B628" s="66" t="s">
        <v>590</v>
      </c>
      <c r="C628" s="48">
        <f>D628+F628+G628+H628+I628+K628+L628+M628+O628+P628+Q628+R628+S628+W628+V628+X628</f>
        <v>2951477.1</v>
      </c>
      <c r="D628" s="41"/>
      <c r="E628" s="41"/>
      <c r="F628" s="41"/>
      <c r="G628" s="39"/>
      <c r="H628" s="43"/>
      <c r="I628" s="43"/>
      <c r="J628" s="85">
        <v>1</v>
      </c>
      <c r="K628" s="95">
        <v>2771340</v>
      </c>
      <c r="L628" s="171"/>
      <c r="M628" s="171"/>
      <c r="N628" s="171"/>
      <c r="O628" s="171"/>
      <c r="P628" s="169"/>
      <c r="Q628" s="169"/>
      <c r="R628" s="169"/>
      <c r="S628" s="169"/>
      <c r="T628" s="169"/>
      <c r="U628" s="169"/>
      <c r="V628" s="50">
        <v>138567</v>
      </c>
      <c r="W628" s="58">
        <f t="shared" si="270"/>
        <v>41570.1</v>
      </c>
      <c r="X628" s="169"/>
      <c r="Y628" s="169"/>
      <c r="Z628" s="42"/>
      <c r="AA628" s="42"/>
      <c r="AB628" s="45">
        <f>C628</f>
        <v>2951477.1</v>
      </c>
      <c r="AC628" s="46"/>
      <c r="AD628" s="46">
        <v>2027</v>
      </c>
      <c r="AE628" s="46">
        <v>2027</v>
      </c>
      <c r="AF628" s="4"/>
      <c r="AG628" s="16"/>
    </row>
    <row r="629" spans="1:33" s="26" customFormat="1" ht="24" customHeight="1">
      <c r="A629" s="175" t="s">
        <v>447</v>
      </c>
      <c r="B629" s="175"/>
      <c r="C629" s="61">
        <f>SUM(C627:C628)</f>
        <v>16916835.09</v>
      </c>
      <c r="D629" s="61">
        <f t="shared" ref="D629:AC629" si="271">SUM(D627:D628)</f>
        <v>0</v>
      </c>
      <c r="E629" s="61">
        <f t="shared" si="271"/>
        <v>0</v>
      </c>
      <c r="F629" s="61">
        <f t="shared" si="271"/>
        <v>0</v>
      </c>
      <c r="G629" s="61">
        <f t="shared" si="271"/>
        <v>0</v>
      </c>
      <c r="H629" s="61">
        <f t="shared" si="271"/>
        <v>0</v>
      </c>
      <c r="I629" s="61">
        <f t="shared" si="271"/>
        <v>0</v>
      </c>
      <c r="J629" s="87">
        <f t="shared" si="271"/>
        <v>1</v>
      </c>
      <c r="K629" s="61">
        <f t="shared" si="271"/>
        <v>2771340</v>
      </c>
      <c r="L629" s="61">
        <f t="shared" si="271"/>
        <v>0</v>
      </c>
      <c r="M629" s="61">
        <f t="shared" si="271"/>
        <v>0</v>
      </c>
      <c r="N629" s="61">
        <f t="shared" si="271"/>
        <v>0</v>
      </c>
      <c r="O629" s="61">
        <f t="shared" si="271"/>
        <v>0</v>
      </c>
      <c r="P629" s="61">
        <f t="shared" si="271"/>
        <v>13113012.199999999</v>
      </c>
      <c r="Q629" s="61">
        <f t="shared" si="271"/>
        <v>0</v>
      </c>
      <c r="R629" s="61">
        <f t="shared" si="271"/>
        <v>0</v>
      </c>
      <c r="S629" s="61">
        <f t="shared" si="271"/>
        <v>0</v>
      </c>
      <c r="T629" s="61">
        <f t="shared" si="271"/>
        <v>0</v>
      </c>
      <c r="U629" s="61">
        <f t="shared" si="271"/>
        <v>0</v>
      </c>
      <c r="V629" s="61">
        <f t="shared" si="271"/>
        <v>794217.61</v>
      </c>
      <c r="W629" s="61">
        <f t="shared" si="271"/>
        <v>238265.28</v>
      </c>
      <c r="X629" s="61">
        <f t="shared" si="271"/>
        <v>0</v>
      </c>
      <c r="Y629" s="61">
        <f t="shared" si="271"/>
        <v>0</v>
      </c>
      <c r="Z629" s="61">
        <f t="shared" si="271"/>
        <v>0</v>
      </c>
      <c r="AA629" s="61">
        <f t="shared" si="271"/>
        <v>0</v>
      </c>
      <c r="AB629" s="61">
        <f t="shared" si="271"/>
        <v>16916835.09</v>
      </c>
      <c r="AC629" s="61">
        <f t="shared" si="271"/>
        <v>0</v>
      </c>
      <c r="AD629" s="170" t="s">
        <v>29</v>
      </c>
      <c r="AE629" s="170" t="s">
        <v>29</v>
      </c>
      <c r="AF629" s="24"/>
      <c r="AG629" s="25"/>
    </row>
    <row r="630" spans="1:33" s="26" customFormat="1" ht="33.75" customHeight="1">
      <c r="A630" s="180" t="s">
        <v>591</v>
      </c>
      <c r="B630" s="181"/>
      <c r="C630" s="61">
        <f>C629</f>
        <v>16916835.09</v>
      </c>
      <c r="D630" s="61">
        <f t="shared" ref="D630:AC630" si="272">D629</f>
        <v>0</v>
      </c>
      <c r="E630" s="61">
        <f t="shared" si="272"/>
        <v>0</v>
      </c>
      <c r="F630" s="61">
        <f t="shared" si="272"/>
        <v>0</v>
      </c>
      <c r="G630" s="61">
        <f t="shared" si="272"/>
        <v>0</v>
      </c>
      <c r="H630" s="61">
        <f t="shared" si="272"/>
        <v>0</v>
      </c>
      <c r="I630" s="61">
        <f t="shared" si="272"/>
        <v>0</v>
      </c>
      <c r="J630" s="87">
        <f t="shared" si="272"/>
        <v>1</v>
      </c>
      <c r="K630" s="61">
        <f t="shared" si="272"/>
        <v>2771340</v>
      </c>
      <c r="L630" s="61">
        <f t="shared" si="272"/>
        <v>0</v>
      </c>
      <c r="M630" s="61">
        <f t="shared" si="272"/>
        <v>0</v>
      </c>
      <c r="N630" s="61">
        <f t="shared" si="272"/>
        <v>0</v>
      </c>
      <c r="O630" s="61">
        <f t="shared" si="272"/>
        <v>0</v>
      </c>
      <c r="P630" s="61">
        <f t="shared" si="272"/>
        <v>13113012.199999999</v>
      </c>
      <c r="Q630" s="61">
        <f t="shared" si="272"/>
        <v>0</v>
      </c>
      <c r="R630" s="61">
        <f t="shared" si="272"/>
        <v>0</v>
      </c>
      <c r="S630" s="61">
        <f t="shared" si="272"/>
        <v>0</v>
      </c>
      <c r="T630" s="61">
        <f t="shared" si="272"/>
        <v>0</v>
      </c>
      <c r="U630" s="61">
        <f t="shared" si="272"/>
        <v>0</v>
      </c>
      <c r="V630" s="61">
        <f t="shared" si="272"/>
        <v>794217.61</v>
      </c>
      <c r="W630" s="61">
        <f t="shared" si="272"/>
        <v>238265.28</v>
      </c>
      <c r="X630" s="61">
        <f t="shared" si="272"/>
        <v>0</v>
      </c>
      <c r="Y630" s="61">
        <f t="shared" si="272"/>
        <v>0</v>
      </c>
      <c r="Z630" s="61">
        <f t="shared" si="272"/>
        <v>0</v>
      </c>
      <c r="AA630" s="61">
        <f t="shared" si="272"/>
        <v>0</v>
      </c>
      <c r="AB630" s="61">
        <f t="shared" si="272"/>
        <v>16916835.09</v>
      </c>
      <c r="AC630" s="61">
        <f t="shared" si="272"/>
        <v>0</v>
      </c>
      <c r="AD630" s="170" t="s">
        <v>29</v>
      </c>
      <c r="AE630" s="170" t="s">
        <v>29</v>
      </c>
      <c r="AF630" s="24"/>
      <c r="AG630" s="25"/>
    </row>
    <row r="631" spans="1:33" s="26" customFormat="1" ht="24" customHeight="1">
      <c r="A631" s="176" t="s">
        <v>193</v>
      </c>
      <c r="B631" s="177"/>
      <c r="C631" s="177"/>
      <c r="D631" s="177"/>
      <c r="E631" s="177"/>
      <c r="F631" s="177"/>
      <c r="G631" s="177"/>
      <c r="H631" s="177"/>
      <c r="I631" s="177"/>
      <c r="J631" s="177"/>
      <c r="K631" s="177"/>
      <c r="L631" s="177"/>
      <c r="M631" s="177"/>
      <c r="N631" s="177"/>
      <c r="O631" s="177"/>
      <c r="P631" s="177"/>
      <c r="Q631" s="177"/>
      <c r="R631" s="177"/>
      <c r="S631" s="177"/>
      <c r="T631" s="177"/>
      <c r="U631" s="177"/>
      <c r="V631" s="177"/>
      <c r="W631" s="177"/>
      <c r="X631" s="177"/>
      <c r="Y631" s="177"/>
      <c r="Z631" s="177"/>
      <c r="AA631" s="177"/>
      <c r="AB631" s="177"/>
      <c r="AC631" s="177"/>
      <c r="AD631" s="177"/>
      <c r="AE631" s="178"/>
      <c r="AF631" s="24"/>
      <c r="AG631" s="25"/>
    </row>
    <row r="632" spans="1:33" ht="24" customHeight="1">
      <c r="A632" s="179" t="s">
        <v>592</v>
      </c>
      <c r="B632" s="179"/>
      <c r="C632" s="179"/>
      <c r="D632" s="179"/>
      <c r="E632" s="179"/>
      <c r="F632" s="179"/>
      <c r="G632" s="179"/>
      <c r="H632" s="179"/>
      <c r="I632" s="179"/>
      <c r="J632" s="179"/>
      <c r="K632" s="179"/>
      <c r="L632" s="179"/>
      <c r="M632" s="179"/>
      <c r="N632" s="179"/>
      <c r="O632" s="179"/>
      <c r="P632" s="179"/>
      <c r="Q632" s="179"/>
      <c r="R632" s="179"/>
      <c r="S632" s="179"/>
      <c r="T632" s="179"/>
      <c r="U632" s="179"/>
      <c r="V632" s="179"/>
      <c r="W632" s="179"/>
      <c r="X632" s="179"/>
      <c r="Y632" s="179"/>
      <c r="Z632" s="179"/>
      <c r="AA632" s="179"/>
      <c r="AB632" s="179"/>
      <c r="AC632" s="179"/>
      <c r="AD632" s="179"/>
      <c r="AE632" s="179"/>
      <c r="AF632" s="93"/>
      <c r="AG632" s="94"/>
    </row>
    <row r="633" spans="1:33" s="5" customFormat="1" ht="24" customHeight="1">
      <c r="A633" s="46">
        <f>A628+1</f>
        <v>193</v>
      </c>
      <c r="B633" s="80" t="s">
        <v>593</v>
      </c>
      <c r="C633" s="48">
        <f>D633+F633+G633+H633+I633+K633+L633+M633+O633+P633+Q633+R633+S633+W633+V633+X633</f>
        <v>13902573.73</v>
      </c>
      <c r="D633" s="41"/>
      <c r="E633" s="41"/>
      <c r="F633" s="41"/>
      <c r="G633" s="39"/>
      <c r="H633" s="43"/>
      <c r="I633" s="43"/>
      <c r="J633" s="42"/>
      <c r="K633" s="41"/>
      <c r="L633" s="39"/>
      <c r="M633" s="40"/>
      <c r="N633" s="62"/>
      <c r="O633" s="39"/>
      <c r="P633" s="41">
        <v>13054059.84</v>
      </c>
      <c r="Q633" s="41"/>
      <c r="R633" s="41"/>
      <c r="S633" s="43"/>
      <c r="T633" s="43"/>
      <c r="U633" s="43"/>
      <c r="V633" s="84">
        <v>652702.99</v>
      </c>
      <c r="W633" s="58">
        <f t="shared" ref="W633" si="273">ROUND((D633+F633+G633+H633+I633+K633+L633+M633+O633+P633+Q633+R633+S633)*1.5%,2)</f>
        <v>195810.9</v>
      </c>
      <c r="X633" s="42"/>
      <c r="Y633" s="42"/>
      <c r="Z633" s="42"/>
      <c r="AA633" s="42"/>
      <c r="AB633" s="45">
        <f>C633</f>
        <v>13902573.73</v>
      </c>
      <c r="AC633" s="46"/>
      <c r="AD633" s="46">
        <v>2027</v>
      </c>
      <c r="AE633" s="46">
        <v>2027</v>
      </c>
      <c r="AF633" s="4"/>
      <c r="AG633" s="16"/>
    </row>
    <row r="634" spans="1:33" s="26" customFormat="1" ht="24" customHeight="1">
      <c r="A634" s="175" t="s">
        <v>447</v>
      </c>
      <c r="B634" s="175"/>
      <c r="C634" s="61">
        <f t="shared" ref="C634:AB634" si="274">SUM(C633:C633)</f>
        <v>13902573.73</v>
      </c>
      <c r="D634" s="61">
        <f t="shared" si="274"/>
        <v>0</v>
      </c>
      <c r="E634" s="61">
        <f t="shared" si="274"/>
        <v>0</v>
      </c>
      <c r="F634" s="61">
        <f t="shared" si="274"/>
        <v>0</v>
      </c>
      <c r="G634" s="102">
        <f t="shared" si="274"/>
        <v>0</v>
      </c>
      <c r="H634" s="61">
        <f t="shared" si="274"/>
        <v>0</v>
      </c>
      <c r="I634" s="61">
        <f t="shared" si="274"/>
        <v>0</v>
      </c>
      <c r="J634" s="61">
        <f t="shared" si="274"/>
        <v>0</v>
      </c>
      <c r="K634" s="61">
        <f t="shared" si="274"/>
        <v>0</v>
      </c>
      <c r="L634" s="61">
        <f t="shared" si="274"/>
        <v>0</v>
      </c>
      <c r="M634" s="61">
        <f t="shared" si="274"/>
        <v>0</v>
      </c>
      <c r="N634" s="61">
        <f t="shared" si="274"/>
        <v>0</v>
      </c>
      <c r="O634" s="61">
        <f t="shared" si="274"/>
        <v>0</v>
      </c>
      <c r="P634" s="61">
        <f t="shared" si="274"/>
        <v>13054059.84</v>
      </c>
      <c r="Q634" s="61">
        <f t="shared" si="274"/>
        <v>0</v>
      </c>
      <c r="R634" s="61">
        <f t="shared" si="274"/>
        <v>0</v>
      </c>
      <c r="S634" s="61">
        <f t="shared" si="274"/>
        <v>0</v>
      </c>
      <c r="T634" s="61"/>
      <c r="U634" s="61"/>
      <c r="V634" s="61">
        <f t="shared" si="274"/>
        <v>652702.99</v>
      </c>
      <c r="W634" s="61">
        <f t="shared" si="274"/>
        <v>195810.9</v>
      </c>
      <c r="X634" s="61">
        <f t="shared" si="274"/>
        <v>0</v>
      </c>
      <c r="Y634" s="61">
        <f t="shared" si="274"/>
        <v>0</v>
      </c>
      <c r="Z634" s="61">
        <f t="shared" si="274"/>
        <v>0</v>
      </c>
      <c r="AA634" s="61">
        <f t="shared" si="274"/>
        <v>0</v>
      </c>
      <c r="AB634" s="61">
        <f t="shared" si="274"/>
        <v>13902573.73</v>
      </c>
      <c r="AC634" s="170"/>
      <c r="AD634" s="170" t="s">
        <v>29</v>
      </c>
      <c r="AE634" s="170" t="s">
        <v>29</v>
      </c>
      <c r="AF634" s="24"/>
      <c r="AG634" s="25"/>
    </row>
    <row r="635" spans="1:33" s="26" customFormat="1" ht="24" customHeight="1">
      <c r="A635" s="180" t="s">
        <v>594</v>
      </c>
      <c r="B635" s="181"/>
      <c r="C635" s="61">
        <f>SUM(C634)</f>
        <v>13902573.73</v>
      </c>
      <c r="D635" s="61">
        <f t="shared" ref="D635:AC635" si="275">SUM(D634)</f>
        <v>0</v>
      </c>
      <c r="E635" s="61">
        <f t="shared" si="275"/>
        <v>0</v>
      </c>
      <c r="F635" s="61">
        <f t="shared" si="275"/>
        <v>0</v>
      </c>
      <c r="G635" s="102">
        <f t="shared" si="275"/>
        <v>0</v>
      </c>
      <c r="H635" s="61">
        <f t="shared" si="275"/>
        <v>0</v>
      </c>
      <c r="I635" s="61">
        <f t="shared" si="275"/>
        <v>0</v>
      </c>
      <c r="J635" s="61">
        <f t="shared" si="275"/>
        <v>0</v>
      </c>
      <c r="K635" s="61">
        <f t="shared" si="275"/>
        <v>0</v>
      </c>
      <c r="L635" s="61">
        <f t="shared" si="275"/>
        <v>0</v>
      </c>
      <c r="M635" s="61">
        <f t="shared" si="275"/>
        <v>0</v>
      </c>
      <c r="N635" s="61">
        <f t="shared" si="275"/>
        <v>0</v>
      </c>
      <c r="O635" s="61">
        <f t="shared" si="275"/>
        <v>0</v>
      </c>
      <c r="P635" s="61">
        <f t="shared" si="275"/>
        <v>13054059.84</v>
      </c>
      <c r="Q635" s="61">
        <f t="shared" si="275"/>
        <v>0</v>
      </c>
      <c r="R635" s="61">
        <f t="shared" si="275"/>
        <v>0</v>
      </c>
      <c r="S635" s="61">
        <f t="shared" si="275"/>
        <v>0</v>
      </c>
      <c r="T635" s="61"/>
      <c r="U635" s="61"/>
      <c r="V635" s="61">
        <f t="shared" si="275"/>
        <v>652702.99</v>
      </c>
      <c r="W635" s="61">
        <f t="shared" si="275"/>
        <v>195810.9</v>
      </c>
      <c r="X635" s="61">
        <f t="shared" si="275"/>
        <v>0</v>
      </c>
      <c r="Y635" s="61">
        <f t="shared" si="275"/>
        <v>0</v>
      </c>
      <c r="Z635" s="61">
        <f t="shared" si="275"/>
        <v>0</v>
      </c>
      <c r="AA635" s="61">
        <f t="shared" si="275"/>
        <v>0</v>
      </c>
      <c r="AB635" s="61">
        <f t="shared" si="275"/>
        <v>13902573.73</v>
      </c>
      <c r="AC635" s="61">
        <f t="shared" si="275"/>
        <v>0</v>
      </c>
      <c r="AD635" s="170" t="s">
        <v>29</v>
      </c>
      <c r="AE635" s="170" t="s">
        <v>29</v>
      </c>
      <c r="AF635" s="24"/>
      <c r="AG635" s="25"/>
    </row>
    <row r="636" spans="1:33" ht="24" customHeight="1">
      <c r="A636" s="175" t="s">
        <v>595</v>
      </c>
      <c r="B636" s="175"/>
      <c r="C636" s="61">
        <f>C652+C665+C676+C693+C829+C837+C842+C849+C862+C882+C896+C900+C910+C926</f>
        <v>2173160497.5799999</v>
      </c>
      <c r="D636" s="61">
        <f>D652+D665+D676+D693+D829+D837+D842+D849+D862+D882+D896+D900+D910+D926</f>
        <v>44503807.18</v>
      </c>
      <c r="E636" s="221">
        <f>E652+E665+E676+E693+E829+E837+E842+E849+E862+E882+E896+E900+E910+E926</f>
        <v>27</v>
      </c>
      <c r="F636" s="61">
        <f>F652+F665+F676+F693+F829+F837+F842+F849+F862+F882+F896+F900+F910+F926</f>
        <v>43545843</v>
      </c>
      <c r="G636" s="61">
        <f>G652+G665+G676+G693+G829+G837+G842+G849+G862+G882+G896+G900+G910+G926</f>
        <v>36670866.509999998</v>
      </c>
      <c r="H636" s="61">
        <f>H652+H665+H676+H693+H829+H837+H842+H849+H862+H882+H896+H900+H910+H926</f>
        <v>61059708.030000001</v>
      </c>
      <c r="I636" s="61">
        <f>I652+I665+I676+I693+I829+I837+I842+I849+I862+I882+I896+I900+I910+I926</f>
        <v>248863882.41</v>
      </c>
      <c r="J636" s="221">
        <f>J652+J665+J676+J693+J829+J837+J842+J849+J862+J882+J896+J900+J910+J926</f>
        <v>79</v>
      </c>
      <c r="K636" s="61">
        <f>K652+K665+K676+K693+K829+K837+K842+K849+K862+K882+K896+K900+K910+K926</f>
        <v>216628685.25999999</v>
      </c>
      <c r="L636" s="61">
        <f>L652+L665+L676+L693+L829+L837+L842+L849+L862+L882+L896+L900+L910+L926</f>
        <v>73907068.200000003</v>
      </c>
      <c r="M636" s="61">
        <f>M652+M665+M676+M693+M829+M837+M842+M849+M862+M882+M896+M900+M910+M926</f>
        <v>3246084</v>
      </c>
      <c r="N636" s="221">
        <f>N652+N665+N676+N693+N829+N837+N842+N849+N862+N882+N896+N900+N910+N926</f>
        <v>155</v>
      </c>
      <c r="O636" s="61">
        <f>O652+O665+O676+O693+O829+O837+O842+O849+O862+O882+O896+O900+O910+O926</f>
        <v>559454956</v>
      </c>
      <c r="P636" s="61">
        <f>P652+P665+P676+P693+P829+P837+P842+P849+P862+P882+P896+P900+P910+P926</f>
        <v>405026705.06999999</v>
      </c>
      <c r="Q636" s="61">
        <f>Q652+Q665+Q676+Q693+Q829+Q837+Q842+Q849+Q862+Q882+Q896+Q900+Q910+Q926</f>
        <v>48780249.380000003</v>
      </c>
      <c r="R636" s="61">
        <f>R652+R665+R676+R693+R829+R837+R842+R849+R862+R882+R896+R900+R910+R926</f>
        <v>223729142.13999999</v>
      </c>
      <c r="S636" s="61">
        <f>S652+S665+S676+S693+S829+S837+S842+S849+S862+S882+S896+S900+S910+S926</f>
        <v>78455494.040000007</v>
      </c>
      <c r="T636" s="61">
        <f>T652+T665+T676+T693+T829+T837+T842+T849+T862+T882+T896+T900+T910+T926</f>
        <v>0</v>
      </c>
      <c r="U636" s="61">
        <f>U652+U665+U676+U693+U829+U837+U842+U849+U862+U882+U896+U900+U910+U926</f>
        <v>0</v>
      </c>
      <c r="V636" s="61">
        <f>V652+V665+V676+V693+V829+V837+V842+V849+V862+V882+V896+V900+V910+V926</f>
        <v>98629918.810000002</v>
      </c>
      <c r="W636" s="61">
        <f>W652+W665+W676+W693+W829+W837+W842+W849+W862+W882+W896+W900+W910+W926</f>
        <v>30658087.550000001</v>
      </c>
      <c r="X636" s="61">
        <f>X652+X665+X676+X693+X829+X837+X842+X849+X862+X882+X896+X900+X910+X926</f>
        <v>0</v>
      </c>
      <c r="Y636" s="61">
        <f>Y652+Y665+Y676+Y693+Y829+Y837+Y842+Y849+Y862+Y882+Y896+Y900+Y910+Y926</f>
        <v>0</v>
      </c>
      <c r="Z636" s="61">
        <f>Z652+Z665+Z676+Z693+Z829+Z837+Z842+Z849+Z862+Z882+Z896+Z900+Z910+Z926</f>
        <v>0</v>
      </c>
      <c r="AA636" s="61">
        <f>AA652+AA665+AA676+AA693+AA829+AA837+AA842+AA849+AA862+AA882+AA896+AA900+AA910+AA926</f>
        <v>0</v>
      </c>
      <c r="AB636" s="61">
        <f>AB652+AB665+AB676+AB693+AB829+AB837+AB842+AB849+AB862+AB882+AB896+AB900+AB910+AB926</f>
        <v>2173160497.5799999</v>
      </c>
      <c r="AC636" s="61">
        <f>AC652+AC665+AC676+AC693+AC829+AC837+AC842+AC849+AC862+AC882+AC896+AC900+AC910+AC926</f>
        <v>0</v>
      </c>
      <c r="AD636" s="170" t="s">
        <v>29</v>
      </c>
      <c r="AE636" s="170" t="s">
        <v>29</v>
      </c>
      <c r="AF636" s="93"/>
      <c r="AG636" s="94"/>
    </row>
    <row r="637" spans="1:33" ht="24" customHeight="1">
      <c r="A637" s="179" t="s">
        <v>91</v>
      </c>
      <c r="B637" s="179"/>
      <c r="C637" s="179"/>
      <c r="D637" s="179"/>
      <c r="E637" s="179"/>
      <c r="F637" s="179"/>
      <c r="G637" s="179"/>
      <c r="H637" s="179"/>
      <c r="I637" s="179"/>
      <c r="J637" s="179"/>
      <c r="K637" s="179"/>
      <c r="L637" s="179"/>
      <c r="M637" s="179"/>
      <c r="N637" s="179"/>
      <c r="O637" s="179"/>
      <c r="P637" s="179"/>
      <c r="Q637" s="179"/>
      <c r="R637" s="179"/>
      <c r="S637" s="179"/>
      <c r="T637" s="179"/>
      <c r="U637" s="179"/>
      <c r="V637" s="179"/>
      <c r="W637" s="179"/>
      <c r="X637" s="179"/>
      <c r="Y637" s="179"/>
      <c r="Z637" s="179"/>
      <c r="AA637" s="179"/>
      <c r="AB637" s="179"/>
      <c r="AC637" s="179"/>
      <c r="AD637" s="179"/>
      <c r="AE637" s="179"/>
      <c r="AF637" s="93"/>
      <c r="AG637" s="94"/>
    </row>
    <row r="638" spans="1:33" ht="24" customHeight="1">
      <c r="A638" s="46">
        <v>1</v>
      </c>
      <c r="B638" s="160" t="s">
        <v>815</v>
      </c>
      <c r="C638" s="48">
        <f t="shared" ref="C638:C642" si="276">D638+F638+G638+H638+I638+K638+L638+M638+O638+P638+Q638+R638+S638+V638+W638+X638</f>
        <v>26003943.739999998</v>
      </c>
      <c r="D638" s="169"/>
      <c r="E638" s="169"/>
      <c r="F638" s="169"/>
      <c r="G638" s="171"/>
      <c r="H638" s="169"/>
      <c r="I638" s="169"/>
      <c r="J638" s="169"/>
      <c r="K638" s="169"/>
      <c r="L638" s="171"/>
      <c r="M638" s="171"/>
      <c r="N638" s="171"/>
      <c r="O638" s="171"/>
      <c r="P638" s="50">
        <v>24416848.59</v>
      </c>
      <c r="Q638" s="169"/>
      <c r="R638" s="169"/>
      <c r="S638" s="169"/>
      <c r="T638" s="169"/>
      <c r="U638" s="169"/>
      <c r="V638" s="65">
        <v>1220842.42</v>
      </c>
      <c r="W638" s="58">
        <f t="shared" ref="W638:W642" si="277">ROUND((D638+F638+G638+H638+I638+K638+L638+M638+O638+P638+Q638+R638+S638)*1.5%,2)</f>
        <v>366252.73</v>
      </c>
      <c r="X638" s="169"/>
      <c r="Y638" s="169"/>
      <c r="Z638" s="169"/>
      <c r="AA638" s="169"/>
      <c r="AB638" s="41">
        <f t="shared" ref="AB638:AB642" si="278">C638</f>
        <v>26003943.739999998</v>
      </c>
      <c r="AC638" s="169"/>
      <c r="AD638" s="46">
        <v>2028</v>
      </c>
      <c r="AE638" s="46">
        <v>2028</v>
      </c>
      <c r="AF638" s="217"/>
      <c r="AG638" s="218"/>
    </row>
    <row r="639" spans="1:33" ht="24" customHeight="1">
      <c r="A639" s="46">
        <f>A638+1</f>
        <v>2</v>
      </c>
      <c r="B639" s="160" t="s">
        <v>816</v>
      </c>
      <c r="C639" s="48">
        <f t="shared" si="276"/>
        <v>21272191.309999999</v>
      </c>
      <c r="D639" s="169"/>
      <c r="E639" s="169"/>
      <c r="F639" s="169"/>
      <c r="G639" s="171"/>
      <c r="H639" s="169"/>
      <c r="I639" s="169"/>
      <c r="J639" s="169"/>
      <c r="K639" s="169"/>
      <c r="L639" s="171"/>
      <c r="M639" s="171"/>
      <c r="N639" s="171"/>
      <c r="O639" s="171"/>
      <c r="P639" s="50">
        <v>19973888.559999999</v>
      </c>
      <c r="Q639" s="169"/>
      <c r="R639" s="169"/>
      <c r="S639" s="169"/>
      <c r="T639" s="169"/>
      <c r="U639" s="169"/>
      <c r="V639" s="65">
        <v>998694.42</v>
      </c>
      <c r="W639" s="58">
        <f t="shared" si="277"/>
        <v>299608.33</v>
      </c>
      <c r="X639" s="169"/>
      <c r="Y639" s="169"/>
      <c r="Z639" s="169"/>
      <c r="AA639" s="169"/>
      <c r="AB639" s="41">
        <f t="shared" si="278"/>
        <v>21272191.309999999</v>
      </c>
      <c r="AC639" s="169"/>
      <c r="AD639" s="46">
        <v>2028</v>
      </c>
      <c r="AE639" s="46">
        <v>2028</v>
      </c>
      <c r="AF639" s="217"/>
      <c r="AG639" s="218"/>
    </row>
    <row r="640" spans="1:33" ht="24" customHeight="1">
      <c r="A640" s="46">
        <f t="shared" ref="A640:A651" si="279">A639+1</f>
        <v>3</v>
      </c>
      <c r="B640" s="160" t="s">
        <v>817</v>
      </c>
      <c r="C640" s="48">
        <f t="shared" si="276"/>
        <v>12263350.48</v>
      </c>
      <c r="D640" s="169"/>
      <c r="E640" s="169"/>
      <c r="F640" s="169"/>
      <c r="G640" s="171"/>
      <c r="H640" s="169"/>
      <c r="I640" s="169"/>
      <c r="J640" s="169"/>
      <c r="K640" s="169"/>
      <c r="L640" s="171"/>
      <c r="M640" s="171"/>
      <c r="N640" s="171"/>
      <c r="O640" s="171"/>
      <c r="P640" s="50">
        <v>11514883.08</v>
      </c>
      <c r="Q640" s="169"/>
      <c r="R640" s="169"/>
      <c r="S640" s="169"/>
      <c r="T640" s="169"/>
      <c r="U640" s="169"/>
      <c r="V640" s="65">
        <v>575744.15</v>
      </c>
      <c r="W640" s="58">
        <f t="shared" si="277"/>
        <v>172723.25</v>
      </c>
      <c r="X640" s="169"/>
      <c r="Y640" s="169"/>
      <c r="Z640" s="169"/>
      <c r="AA640" s="169"/>
      <c r="AB640" s="41">
        <f t="shared" si="278"/>
        <v>12263350.48</v>
      </c>
      <c r="AC640" s="169"/>
      <c r="AD640" s="46">
        <v>2028</v>
      </c>
      <c r="AE640" s="46">
        <v>2028</v>
      </c>
      <c r="AF640" s="217"/>
      <c r="AG640" s="218"/>
    </row>
    <row r="641" spans="1:33" ht="24" customHeight="1">
      <c r="A641" s="46">
        <f t="shared" si="279"/>
        <v>4</v>
      </c>
      <c r="B641" s="160" t="s">
        <v>818</v>
      </c>
      <c r="C641" s="48">
        <f t="shared" si="276"/>
        <v>19762036.600000001</v>
      </c>
      <c r="D641" s="169"/>
      <c r="E641" s="169"/>
      <c r="F641" s="169"/>
      <c r="G641" s="171"/>
      <c r="H641" s="169"/>
      <c r="I641" s="169"/>
      <c r="J641" s="169"/>
      <c r="K641" s="169"/>
      <c r="L641" s="171"/>
      <c r="M641" s="171"/>
      <c r="N641" s="171"/>
      <c r="O641" s="171"/>
      <c r="P641" s="50">
        <v>18555902.920000002</v>
      </c>
      <c r="Q641" s="169"/>
      <c r="R641" s="169"/>
      <c r="S641" s="169"/>
      <c r="T641" s="169"/>
      <c r="U641" s="169"/>
      <c r="V641" s="65">
        <v>927795.14</v>
      </c>
      <c r="W641" s="58">
        <f t="shared" si="277"/>
        <v>278338.53999999998</v>
      </c>
      <c r="X641" s="169"/>
      <c r="Y641" s="169"/>
      <c r="Z641" s="169"/>
      <c r="AA641" s="169"/>
      <c r="AB641" s="41">
        <f t="shared" si="278"/>
        <v>19762036.600000001</v>
      </c>
      <c r="AC641" s="169"/>
      <c r="AD641" s="46">
        <v>2028</v>
      </c>
      <c r="AE641" s="46">
        <v>2028</v>
      </c>
      <c r="AF641" s="217"/>
      <c r="AG641" s="218"/>
    </row>
    <row r="642" spans="1:33" ht="24" customHeight="1">
      <c r="A642" s="46">
        <f t="shared" si="279"/>
        <v>5</v>
      </c>
      <c r="B642" s="160" t="s">
        <v>33</v>
      </c>
      <c r="C642" s="48">
        <f t="shared" si="276"/>
        <v>20028041.609999999</v>
      </c>
      <c r="D642" s="45">
        <v>2092811.21</v>
      </c>
      <c r="E642" s="220"/>
      <c r="F642" s="42"/>
      <c r="G642" s="39">
        <v>1631220.09</v>
      </c>
      <c r="H642" s="42">
        <v>3732784.55</v>
      </c>
      <c r="I642" s="141">
        <v>8577517.0299999993</v>
      </c>
      <c r="J642" s="73">
        <v>1</v>
      </c>
      <c r="K642" s="95">
        <v>2771340</v>
      </c>
      <c r="L642" s="40"/>
      <c r="M642" s="40"/>
      <c r="N642" s="40"/>
      <c r="O642" s="40"/>
      <c r="P642" s="41"/>
      <c r="Q642" s="64"/>
      <c r="R642" s="64"/>
      <c r="S642" s="64"/>
      <c r="T642" s="64"/>
      <c r="U642" s="64"/>
      <c r="V642" s="65">
        <v>940283.64</v>
      </c>
      <c r="W642" s="58">
        <f t="shared" si="277"/>
        <v>282085.09000000003</v>
      </c>
      <c r="X642" s="220"/>
      <c r="Y642" s="220"/>
      <c r="Z642" s="220"/>
      <c r="AA642" s="220"/>
      <c r="AB642" s="41">
        <f t="shared" si="278"/>
        <v>20028041.609999999</v>
      </c>
      <c r="AC642" s="46"/>
      <c r="AD642" s="46">
        <v>2028</v>
      </c>
      <c r="AE642" s="46">
        <v>2028</v>
      </c>
      <c r="AF642" s="218"/>
      <c r="AG642" s="218"/>
    </row>
    <row r="643" spans="1:33" ht="24" customHeight="1">
      <c r="A643" s="46">
        <f t="shared" si="279"/>
        <v>6</v>
      </c>
      <c r="B643" s="160" t="s">
        <v>596</v>
      </c>
      <c r="C643" s="48">
        <f t="shared" ref="C643:C651" si="280">D643+F643+G643+H643+I643+K643+L643+M643+O643+P643+Q643+R643+S643+V643+W643+X643</f>
        <v>24608664.449999999</v>
      </c>
      <c r="D643" s="45"/>
      <c r="E643" s="104"/>
      <c r="F643" s="42"/>
      <c r="G643" s="39"/>
      <c r="H643" s="42"/>
      <c r="I643" s="141"/>
      <c r="J643" s="85"/>
      <c r="K643" s="95"/>
      <c r="L643" s="40"/>
      <c r="M643" s="40"/>
      <c r="N643" s="40"/>
      <c r="O643" s="40"/>
      <c r="P643" s="41"/>
      <c r="Q643" s="64">
        <v>2314739.81</v>
      </c>
      <c r="R643" s="64">
        <v>15711734.34</v>
      </c>
      <c r="S643" s="64">
        <v>5080253.03</v>
      </c>
      <c r="T643" s="64"/>
      <c r="U643" s="64"/>
      <c r="V643" s="65">
        <v>1155336.3600000001</v>
      </c>
      <c r="W643" s="58">
        <f>ROUND((D643+F643+G643+H643+I643+K643+L643+M643+O643+P643+Q643+R643+S643)*1.5%,2)</f>
        <v>346600.91</v>
      </c>
      <c r="X643" s="104"/>
      <c r="Y643" s="104"/>
      <c r="Z643" s="104"/>
      <c r="AA643" s="104"/>
      <c r="AB643" s="41">
        <f t="shared" ref="AB643:AB651" si="281">C643</f>
        <v>24608664.449999999</v>
      </c>
      <c r="AC643" s="46"/>
      <c r="AD643" s="46">
        <v>2028</v>
      </c>
      <c r="AE643" s="46">
        <v>2028</v>
      </c>
      <c r="AF643" s="94"/>
      <c r="AG643" s="94"/>
    </row>
    <row r="644" spans="1:33" ht="24" customHeight="1">
      <c r="A644" s="46">
        <f t="shared" si="279"/>
        <v>7</v>
      </c>
      <c r="B644" s="160" t="s">
        <v>597</v>
      </c>
      <c r="C644" s="48">
        <f t="shared" si="280"/>
        <v>2951477.1</v>
      </c>
      <c r="D644" s="169"/>
      <c r="E644" s="169"/>
      <c r="F644" s="169"/>
      <c r="G644" s="171"/>
      <c r="H644" s="169"/>
      <c r="I644" s="169"/>
      <c r="J644" s="85">
        <v>1</v>
      </c>
      <c r="K644" s="95">
        <v>2771340</v>
      </c>
      <c r="L644" s="171"/>
      <c r="M644" s="171"/>
      <c r="N644" s="171"/>
      <c r="O644" s="171"/>
      <c r="P644" s="169"/>
      <c r="Q644" s="169"/>
      <c r="R644" s="169"/>
      <c r="S644" s="169"/>
      <c r="T644" s="169"/>
      <c r="U644" s="169"/>
      <c r="V644" s="50">
        <v>138567</v>
      </c>
      <c r="W644" s="41">
        <f>ROUND((D644+F644+G644+H644+I644+K644+L644+M644+O644+P644+Q644+R644+S644)*1.5%,2)</f>
        <v>41570.1</v>
      </c>
      <c r="X644" s="169"/>
      <c r="Y644" s="169"/>
      <c r="Z644" s="169"/>
      <c r="AA644" s="104"/>
      <c r="AB644" s="41">
        <f t="shared" si="281"/>
        <v>2951477.1</v>
      </c>
      <c r="AC644" s="46"/>
      <c r="AD644" s="46">
        <v>2028</v>
      </c>
      <c r="AE644" s="46">
        <v>2028</v>
      </c>
      <c r="AF644" s="94"/>
      <c r="AG644" s="94"/>
    </row>
    <row r="645" spans="1:33" ht="24" customHeight="1">
      <c r="A645" s="46">
        <f t="shared" si="279"/>
        <v>8</v>
      </c>
      <c r="B645" s="160" t="s">
        <v>127</v>
      </c>
      <c r="C645" s="48">
        <f t="shared" si="280"/>
        <v>5902954.2000000002</v>
      </c>
      <c r="D645" s="169"/>
      <c r="E645" s="169"/>
      <c r="F645" s="169"/>
      <c r="G645" s="171"/>
      <c r="H645" s="169"/>
      <c r="I645" s="169"/>
      <c r="J645" s="85">
        <v>2</v>
      </c>
      <c r="K645" s="95">
        <f>2771340*J645</f>
        <v>5542680</v>
      </c>
      <c r="L645" s="171"/>
      <c r="M645" s="171"/>
      <c r="N645" s="171"/>
      <c r="O645" s="171"/>
      <c r="P645" s="169"/>
      <c r="Q645" s="169"/>
      <c r="R645" s="169"/>
      <c r="S645" s="169"/>
      <c r="T645" s="169"/>
      <c r="U645" s="169"/>
      <c r="V645" s="50">
        <v>277134</v>
      </c>
      <c r="W645" s="41">
        <f t="shared" ref="W645" si="282">ROUND((D645+F645+G645+H645+I645+K645+L645+M645+O645+P645+Q645+R645+S645)*1.5%,2)</f>
        <v>83140.2</v>
      </c>
      <c r="X645" s="169"/>
      <c r="Y645" s="169"/>
      <c r="Z645" s="169"/>
      <c r="AA645" s="104"/>
      <c r="AB645" s="41">
        <f t="shared" si="281"/>
        <v>5902954.2000000002</v>
      </c>
      <c r="AC645" s="46"/>
      <c r="AD645" s="46">
        <v>2028</v>
      </c>
      <c r="AE645" s="46">
        <v>2028</v>
      </c>
      <c r="AF645" s="94"/>
      <c r="AG645" s="94"/>
    </row>
    <row r="646" spans="1:33" ht="24" customHeight="1">
      <c r="A646" s="46">
        <f t="shared" si="279"/>
        <v>9</v>
      </c>
      <c r="B646" s="160" t="s">
        <v>128</v>
      </c>
      <c r="C646" s="48">
        <f t="shared" si="280"/>
        <v>2951477.1</v>
      </c>
      <c r="D646" s="169"/>
      <c r="E646" s="169"/>
      <c r="F646" s="169"/>
      <c r="G646" s="171"/>
      <c r="H646" s="169"/>
      <c r="I646" s="169"/>
      <c r="J646" s="85">
        <v>1</v>
      </c>
      <c r="K646" s="95">
        <v>2771340</v>
      </c>
      <c r="L646" s="171"/>
      <c r="M646" s="171"/>
      <c r="N646" s="171"/>
      <c r="O646" s="171"/>
      <c r="P646" s="169"/>
      <c r="Q646" s="169"/>
      <c r="R646" s="169"/>
      <c r="S646" s="169"/>
      <c r="T646" s="169"/>
      <c r="U646" s="169"/>
      <c r="V646" s="50">
        <v>138567</v>
      </c>
      <c r="W646" s="41">
        <f>ROUND((D646+F646+G646+H646+I646+K646+L646+M646+O646+P646+Q646+R646+S646)*1.5%,2)</f>
        <v>41570.1</v>
      </c>
      <c r="X646" s="169"/>
      <c r="Y646" s="169"/>
      <c r="Z646" s="169"/>
      <c r="AA646" s="104"/>
      <c r="AB646" s="41">
        <f t="shared" si="281"/>
        <v>2951477.1</v>
      </c>
      <c r="AC646" s="46"/>
      <c r="AD646" s="46">
        <v>2028</v>
      </c>
      <c r="AE646" s="46">
        <v>2028</v>
      </c>
      <c r="AF646" s="94"/>
      <c r="AG646" s="94"/>
    </row>
    <row r="647" spans="1:33" ht="24" customHeight="1">
      <c r="A647" s="46">
        <f t="shared" si="279"/>
        <v>10</v>
      </c>
      <c r="B647" s="160" t="s">
        <v>598</v>
      </c>
      <c r="C647" s="48">
        <f t="shared" si="280"/>
        <v>2951477.1</v>
      </c>
      <c r="D647" s="169"/>
      <c r="E647" s="169"/>
      <c r="F647" s="169"/>
      <c r="G647" s="171"/>
      <c r="H647" s="169"/>
      <c r="I647" s="169"/>
      <c r="J647" s="85">
        <v>1</v>
      </c>
      <c r="K647" s="95">
        <v>2771340</v>
      </c>
      <c r="L647" s="171"/>
      <c r="M647" s="171"/>
      <c r="N647" s="171"/>
      <c r="O647" s="171"/>
      <c r="P647" s="169"/>
      <c r="Q647" s="169"/>
      <c r="R647" s="169"/>
      <c r="S647" s="169"/>
      <c r="T647" s="169"/>
      <c r="U647" s="169"/>
      <c r="V647" s="50">
        <v>138567</v>
      </c>
      <c r="W647" s="41">
        <f>ROUND((D647+F647+G647+H647+I647+K647+L647+M647+O647+P647+Q647+R647+S647)*1.5%,2)</f>
        <v>41570.1</v>
      </c>
      <c r="X647" s="104"/>
      <c r="Y647" s="104"/>
      <c r="Z647" s="104"/>
      <c r="AA647" s="104"/>
      <c r="AB647" s="41">
        <f t="shared" si="281"/>
        <v>2951477.1</v>
      </c>
      <c r="AC647" s="46"/>
      <c r="AD647" s="46">
        <v>2028</v>
      </c>
      <c r="AE647" s="46">
        <v>2028</v>
      </c>
      <c r="AF647" s="94"/>
      <c r="AG647" s="94"/>
    </row>
    <row r="648" spans="1:33" ht="24" customHeight="1">
      <c r="A648" s="46">
        <f t="shared" si="279"/>
        <v>11</v>
      </c>
      <c r="B648" s="160" t="s">
        <v>599</v>
      </c>
      <c r="C648" s="48">
        <f t="shared" si="280"/>
        <v>2951477.1</v>
      </c>
      <c r="D648" s="169"/>
      <c r="E648" s="169"/>
      <c r="F648" s="169"/>
      <c r="G648" s="171"/>
      <c r="H648" s="169"/>
      <c r="I648" s="169"/>
      <c r="J648" s="85">
        <v>1</v>
      </c>
      <c r="K648" s="95">
        <v>2771340</v>
      </c>
      <c r="L648" s="171"/>
      <c r="M648" s="171"/>
      <c r="N648" s="171"/>
      <c r="O648" s="171"/>
      <c r="P648" s="169"/>
      <c r="Q648" s="169"/>
      <c r="R648" s="169"/>
      <c r="S648" s="169"/>
      <c r="T648" s="169"/>
      <c r="U648" s="169"/>
      <c r="V648" s="50">
        <v>138567</v>
      </c>
      <c r="W648" s="41">
        <f>ROUND((D648+F648+G648+H648+I648+K648+L648+M648+O648+P648+Q648+R648+S648)*1.5%,2)</f>
        <v>41570.1</v>
      </c>
      <c r="X648" s="104"/>
      <c r="Y648" s="104"/>
      <c r="Z648" s="104"/>
      <c r="AA648" s="104"/>
      <c r="AB648" s="41">
        <f t="shared" si="281"/>
        <v>2951477.1</v>
      </c>
      <c r="AC648" s="46"/>
      <c r="AD648" s="46">
        <v>2028</v>
      </c>
      <c r="AE648" s="46">
        <v>2028</v>
      </c>
      <c r="AF648" s="94"/>
      <c r="AG648" s="94"/>
    </row>
    <row r="649" spans="1:33" ht="24" customHeight="1">
      <c r="A649" s="46">
        <f t="shared" si="279"/>
        <v>12</v>
      </c>
      <c r="B649" s="160" t="s">
        <v>52</v>
      </c>
      <c r="C649" s="48">
        <f t="shared" si="280"/>
        <v>25770671.48</v>
      </c>
      <c r="D649" s="50">
        <v>2393192</v>
      </c>
      <c r="E649" s="50"/>
      <c r="F649" s="50"/>
      <c r="G649" s="49">
        <v>1865348.8</v>
      </c>
      <c r="H649" s="50">
        <v>4268550.4000000004</v>
      </c>
      <c r="I649" s="50">
        <v>9808646.4000000004</v>
      </c>
      <c r="J649" s="85">
        <v>1</v>
      </c>
      <c r="K649" s="95">
        <v>2771340</v>
      </c>
      <c r="L649" s="49">
        <v>3090736</v>
      </c>
      <c r="M649" s="49"/>
      <c r="N649" s="49"/>
      <c r="O649" s="49"/>
      <c r="P649" s="50"/>
      <c r="Q649" s="50"/>
      <c r="R649" s="50"/>
      <c r="S649" s="50"/>
      <c r="T649" s="50"/>
      <c r="U649" s="50"/>
      <c r="V649" s="50">
        <v>1209890.68</v>
      </c>
      <c r="W649" s="41">
        <f>ROUND((D649+F649+G649+H649+I649+K649+L649+M649+O649+P649+Q649+R649+S649)*1.5%,2)</f>
        <v>362967.2</v>
      </c>
      <c r="X649" s="104"/>
      <c r="Y649" s="104"/>
      <c r="Z649" s="104"/>
      <c r="AA649" s="104"/>
      <c r="AB649" s="41">
        <f t="shared" si="281"/>
        <v>25770671.48</v>
      </c>
      <c r="AC649" s="46"/>
      <c r="AD649" s="46">
        <v>2028</v>
      </c>
      <c r="AE649" s="46">
        <v>2028</v>
      </c>
      <c r="AF649" s="94"/>
      <c r="AG649" s="94"/>
    </row>
    <row r="650" spans="1:33" ht="24" customHeight="1">
      <c r="A650" s="46">
        <f t="shared" si="279"/>
        <v>13</v>
      </c>
      <c r="B650" s="160" t="s">
        <v>600</v>
      </c>
      <c r="C650" s="48">
        <f t="shared" si="280"/>
        <v>10102322.08</v>
      </c>
      <c r="D650" s="50"/>
      <c r="E650" s="50"/>
      <c r="F650" s="50"/>
      <c r="G650" s="49"/>
      <c r="H650" s="50"/>
      <c r="I650" s="50"/>
      <c r="J650" s="45"/>
      <c r="K650" s="95"/>
      <c r="L650" s="49"/>
      <c r="M650" s="49"/>
      <c r="N650" s="49"/>
      <c r="O650" s="49"/>
      <c r="P650" s="50"/>
      <c r="Q650" s="50">
        <v>2969176.57</v>
      </c>
      <c r="R650" s="50"/>
      <c r="S650" s="50">
        <v>6516571.8600000003</v>
      </c>
      <c r="T650" s="50"/>
      <c r="U650" s="50"/>
      <c r="V650" s="50">
        <v>474287.42</v>
      </c>
      <c r="W650" s="41">
        <f>ROUND((D650+F650+G650+H650+I650+K650+L650+M650+O650+P650+Q650+R650+S650)*1.5%,2)</f>
        <v>142286.23000000001</v>
      </c>
      <c r="X650" s="104"/>
      <c r="Y650" s="104"/>
      <c r="Z650" s="104"/>
      <c r="AA650" s="104"/>
      <c r="AB650" s="41">
        <f t="shared" si="281"/>
        <v>10102322.08</v>
      </c>
      <c r="AC650" s="46"/>
      <c r="AD650" s="46">
        <v>2028</v>
      </c>
      <c r="AE650" s="46">
        <v>2028</v>
      </c>
      <c r="AF650" s="94"/>
      <c r="AG650" s="94"/>
    </row>
    <row r="651" spans="1:33" ht="24" customHeight="1">
      <c r="A651" s="46">
        <f t="shared" si="279"/>
        <v>14</v>
      </c>
      <c r="B651" s="160" t="s">
        <v>819</v>
      </c>
      <c r="C651" s="48">
        <f t="shared" si="280"/>
        <v>15114893.74</v>
      </c>
      <c r="D651" s="169"/>
      <c r="E651" s="169"/>
      <c r="F651" s="169"/>
      <c r="G651" s="171"/>
      <c r="H651" s="169"/>
      <c r="I651" s="169"/>
      <c r="J651" s="169"/>
      <c r="K651" s="169"/>
      <c r="L651" s="171"/>
      <c r="M651" s="171"/>
      <c r="N651" s="171"/>
      <c r="O651" s="171"/>
      <c r="P651" s="50">
        <v>14192388.49</v>
      </c>
      <c r="Q651" s="169"/>
      <c r="R651" s="169"/>
      <c r="S651" s="169"/>
      <c r="T651" s="169"/>
      <c r="U651" s="169"/>
      <c r="V651" s="65">
        <v>709619.42</v>
      </c>
      <c r="W651" s="41">
        <f t="shared" ref="W651" si="283">ROUND((D651+F651+G651+H651+I651+K651+L651+M651+O651+P651+Q651+R651+S651)*1.5%,2)</f>
        <v>212885.83</v>
      </c>
      <c r="X651" s="169"/>
      <c r="Y651" s="169"/>
      <c r="Z651" s="169"/>
      <c r="AA651" s="169"/>
      <c r="AB651" s="41">
        <f t="shared" si="281"/>
        <v>15114893.74</v>
      </c>
      <c r="AC651" s="169"/>
      <c r="AD651" s="46">
        <v>2028</v>
      </c>
      <c r="AE651" s="46">
        <v>2028</v>
      </c>
      <c r="AF651" s="217"/>
      <c r="AG651" s="218"/>
    </row>
    <row r="652" spans="1:33" ht="24" customHeight="1">
      <c r="A652" s="175" t="s">
        <v>601</v>
      </c>
      <c r="B652" s="175"/>
      <c r="C652" s="102">
        <f>SUM(C638:C651)</f>
        <v>192634978.09</v>
      </c>
      <c r="D652" s="102">
        <f t="shared" ref="D652:AC652" si="284">SUM(D638:D651)</f>
        <v>4486003.21</v>
      </c>
      <c r="E652" s="102">
        <f t="shared" si="284"/>
        <v>0</v>
      </c>
      <c r="F652" s="102">
        <f t="shared" si="284"/>
        <v>0</v>
      </c>
      <c r="G652" s="102">
        <f t="shared" si="284"/>
        <v>3496568.89</v>
      </c>
      <c r="H652" s="102">
        <f t="shared" si="284"/>
        <v>8001334.9500000002</v>
      </c>
      <c r="I652" s="102">
        <f t="shared" si="284"/>
        <v>18386163.43</v>
      </c>
      <c r="J652" s="219">
        <f t="shared" si="284"/>
        <v>8</v>
      </c>
      <c r="K652" s="102">
        <f t="shared" si="284"/>
        <v>22170720</v>
      </c>
      <c r="L652" s="102">
        <f t="shared" si="284"/>
        <v>3090736</v>
      </c>
      <c r="M652" s="102">
        <f t="shared" si="284"/>
        <v>0</v>
      </c>
      <c r="N652" s="102">
        <f t="shared" si="284"/>
        <v>0</v>
      </c>
      <c r="O652" s="102">
        <f t="shared" si="284"/>
        <v>0</v>
      </c>
      <c r="P652" s="102">
        <f t="shared" si="284"/>
        <v>88653911.640000001</v>
      </c>
      <c r="Q652" s="102">
        <f t="shared" si="284"/>
        <v>5283916.38</v>
      </c>
      <c r="R652" s="102">
        <f t="shared" si="284"/>
        <v>15711734.34</v>
      </c>
      <c r="S652" s="102">
        <f t="shared" si="284"/>
        <v>11596824.890000001</v>
      </c>
      <c r="T652" s="102">
        <f t="shared" si="284"/>
        <v>0</v>
      </c>
      <c r="U652" s="102">
        <f t="shared" si="284"/>
        <v>0</v>
      </c>
      <c r="V652" s="102">
        <f t="shared" si="284"/>
        <v>9043895.6500000004</v>
      </c>
      <c r="W652" s="102">
        <f t="shared" si="284"/>
        <v>2713168.71</v>
      </c>
      <c r="X652" s="102">
        <f t="shared" si="284"/>
        <v>0</v>
      </c>
      <c r="Y652" s="102">
        <f t="shared" si="284"/>
        <v>0</v>
      </c>
      <c r="Z652" s="102">
        <f t="shared" si="284"/>
        <v>0</v>
      </c>
      <c r="AA652" s="102">
        <f t="shared" si="284"/>
        <v>0</v>
      </c>
      <c r="AB652" s="102">
        <f t="shared" si="284"/>
        <v>192634978.09</v>
      </c>
      <c r="AC652" s="102">
        <f t="shared" si="284"/>
        <v>0</v>
      </c>
      <c r="AD652" s="170" t="s">
        <v>29</v>
      </c>
      <c r="AE652" s="170" t="s">
        <v>29</v>
      </c>
      <c r="AF652" s="93"/>
      <c r="AG652" s="94"/>
    </row>
    <row r="653" spans="1:33" ht="24" customHeight="1">
      <c r="A653" s="179" t="s">
        <v>92</v>
      </c>
      <c r="B653" s="179"/>
      <c r="C653" s="179"/>
      <c r="D653" s="179"/>
      <c r="E653" s="179"/>
      <c r="F653" s="179"/>
      <c r="G653" s="179"/>
      <c r="H653" s="179"/>
      <c r="I653" s="179"/>
      <c r="J653" s="179"/>
      <c r="K653" s="179"/>
      <c r="L653" s="179"/>
      <c r="M653" s="179"/>
      <c r="N653" s="179"/>
      <c r="O653" s="179"/>
      <c r="P653" s="179"/>
      <c r="Q653" s="179"/>
      <c r="R653" s="179"/>
      <c r="S653" s="179"/>
      <c r="T653" s="179"/>
      <c r="U653" s="179"/>
      <c r="V653" s="179"/>
      <c r="W653" s="179"/>
      <c r="X653" s="179"/>
      <c r="Y653" s="179"/>
      <c r="Z653" s="179"/>
      <c r="AA653" s="179"/>
      <c r="AB653" s="179"/>
      <c r="AC653" s="179"/>
      <c r="AD653" s="179"/>
      <c r="AE653" s="179"/>
      <c r="AF653" s="93"/>
      <c r="AG653" s="94"/>
    </row>
    <row r="654" spans="1:33" ht="24" customHeight="1">
      <c r="A654" s="46">
        <f>A651+1</f>
        <v>15</v>
      </c>
      <c r="B654" s="66" t="s">
        <v>602</v>
      </c>
      <c r="C654" s="48">
        <f t="shared" ref="C654" si="285">D654+F654+G654+H654+I654+K654+L654+M654+O654+P654+Q654+R654+S654+W654+V654+X654</f>
        <v>20502304.25</v>
      </c>
      <c r="D654" s="41">
        <v>1104915.6299999999</v>
      </c>
      <c r="E654" s="46"/>
      <c r="F654" s="41"/>
      <c r="G654" s="51">
        <v>861215.08</v>
      </c>
      <c r="H654" s="58">
        <v>1970752.05</v>
      </c>
      <c r="I654" s="58">
        <v>10449511.800000001</v>
      </c>
      <c r="J654" s="238">
        <v>1</v>
      </c>
      <c r="K654" s="95">
        <v>2771340</v>
      </c>
      <c r="L654" s="57">
        <v>2093255.35</v>
      </c>
      <c r="M654" s="57"/>
      <c r="N654" s="57"/>
      <c r="O654" s="57"/>
      <c r="P654" s="58"/>
      <c r="Q654" s="41"/>
      <c r="R654" s="41"/>
      <c r="S654" s="41"/>
      <c r="T654" s="41"/>
      <c r="U654" s="41"/>
      <c r="V654" s="41">
        <f>808766.11+55245.78+98537.6</f>
        <v>962549.49</v>
      </c>
      <c r="W654" s="45">
        <f t="shared" ref="W654" si="286">ROUND((D654+F654+G654+H654+I654+K654+L654+M654+O654+P654+Q654+R654+S654)*1.5%,2)</f>
        <v>288764.84999999998</v>
      </c>
      <c r="X654" s="220"/>
      <c r="Y654" s="220"/>
      <c r="Z654" s="220"/>
      <c r="AA654" s="220"/>
      <c r="AB654" s="45">
        <f t="shared" ref="AB654" si="287">C654</f>
        <v>20502304.25</v>
      </c>
      <c r="AC654" s="46"/>
      <c r="AD654" s="46">
        <v>2028</v>
      </c>
      <c r="AE654" s="46">
        <v>2028</v>
      </c>
      <c r="AF654" s="217"/>
      <c r="AG654" s="218"/>
    </row>
    <row r="655" spans="1:33" ht="24" customHeight="1">
      <c r="A655" s="46">
        <f>A654+1</f>
        <v>16</v>
      </c>
      <c r="B655" s="66" t="s">
        <v>54</v>
      </c>
      <c r="C655" s="48">
        <f t="shared" ref="C655" si="288">D655+F655+G655+H655+I655+K655+L655+M655+O655+P655+Q655+R655+S655+W655+V655+X655</f>
        <v>3225589</v>
      </c>
      <c r="D655" s="41"/>
      <c r="E655" s="46"/>
      <c r="F655" s="41"/>
      <c r="G655" s="39"/>
      <c r="H655" s="41"/>
      <c r="I655" s="41"/>
      <c r="J655" s="85"/>
      <c r="K655" s="41"/>
      <c r="L655" s="40"/>
      <c r="M655" s="40"/>
      <c r="N655" s="40"/>
      <c r="O655" s="40"/>
      <c r="P655" s="41"/>
      <c r="Q655" s="41"/>
      <c r="R655" s="41"/>
      <c r="S655" s="41">
        <v>3028722.07</v>
      </c>
      <c r="T655" s="41"/>
      <c r="U655" s="41"/>
      <c r="V655" s="41">
        <v>151436.1</v>
      </c>
      <c r="W655" s="45">
        <f t="shared" ref="W655:W664" si="289">ROUND((D655+F655+G655+H655+I655+K655+L655+M655+O655+P655+Q655+R655+S655)*1.5%,2)</f>
        <v>45430.83</v>
      </c>
      <c r="X655" s="104"/>
      <c r="Y655" s="104"/>
      <c r="Z655" s="104"/>
      <c r="AA655" s="104"/>
      <c r="AB655" s="45">
        <f t="shared" ref="AB655:AB656" si="290">C655</f>
        <v>3225589</v>
      </c>
      <c r="AC655" s="46"/>
      <c r="AD655" s="46">
        <v>2028</v>
      </c>
      <c r="AE655" s="46">
        <v>2028</v>
      </c>
      <c r="AF655" s="94"/>
      <c r="AG655" s="94"/>
    </row>
    <row r="656" spans="1:33" ht="24" customHeight="1">
      <c r="A656" s="46">
        <f t="shared" ref="A656:A663" si="291">A655+1</f>
        <v>17</v>
      </c>
      <c r="B656" s="66" t="s">
        <v>603</v>
      </c>
      <c r="C656" s="48">
        <f>D656+F656+G656+H656+I656+K656+L656+M656+O656+P656+Q656+R656+S656+W656+V656+X656</f>
        <v>12286096.460000001</v>
      </c>
      <c r="D656" s="41"/>
      <c r="E656" s="104"/>
      <c r="F656" s="42"/>
      <c r="G656" s="39"/>
      <c r="H656" s="42"/>
      <c r="I656" s="41"/>
      <c r="J656" s="85"/>
      <c r="K656" s="41"/>
      <c r="L656" s="39"/>
      <c r="M656" s="40"/>
      <c r="N656" s="40"/>
      <c r="O656" s="40"/>
      <c r="P656" s="45">
        <v>11536240.810000001</v>
      </c>
      <c r="Q656" s="45"/>
      <c r="R656" s="58"/>
      <c r="S656" s="45"/>
      <c r="T656" s="45"/>
      <c r="U656" s="45"/>
      <c r="V656" s="45">
        <v>576812.04</v>
      </c>
      <c r="W656" s="45">
        <f t="shared" si="289"/>
        <v>173043.61</v>
      </c>
      <c r="X656" s="45"/>
      <c r="Y656" s="104"/>
      <c r="Z656" s="45"/>
      <c r="AA656" s="104"/>
      <c r="AB656" s="45">
        <f t="shared" si="290"/>
        <v>12286096.460000001</v>
      </c>
      <c r="AC656" s="46"/>
      <c r="AD656" s="46">
        <v>2028</v>
      </c>
      <c r="AE656" s="46">
        <v>2028</v>
      </c>
      <c r="AF656" s="94"/>
      <c r="AG656" s="94"/>
    </row>
    <row r="657" spans="1:33" ht="24" customHeight="1">
      <c r="A657" s="46">
        <f t="shared" si="291"/>
        <v>18</v>
      </c>
      <c r="B657" s="66" t="s">
        <v>604</v>
      </c>
      <c r="C657" s="48">
        <f>D657+F657+G657+H657+I657+K657+L657+M657+O657+P657+Q657+R657+S657+W657+V657+X657</f>
        <v>12262228.01</v>
      </c>
      <c r="D657" s="41"/>
      <c r="E657" s="132"/>
      <c r="F657" s="41"/>
      <c r="G657" s="39"/>
      <c r="H657" s="43"/>
      <c r="I657" s="43"/>
      <c r="J657" s="85"/>
      <c r="K657" s="41"/>
      <c r="L657" s="40"/>
      <c r="M657" s="40"/>
      <c r="N657" s="40"/>
      <c r="O657" s="40"/>
      <c r="P657" s="45">
        <v>11513829.109999999</v>
      </c>
      <c r="Q657" s="41"/>
      <c r="R657" s="44"/>
      <c r="S657" s="43"/>
      <c r="T657" s="43"/>
      <c r="U657" s="43"/>
      <c r="V657" s="45">
        <v>575691.46</v>
      </c>
      <c r="W657" s="45">
        <f t="shared" si="289"/>
        <v>172707.44</v>
      </c>
      <c r="X657" s="104"/>
      <c r="Y657" s="104"/>
      <c r="Z657" s="104"/>
      <c r="AA657" s="104"/>
      <c r="AB657" s="45">
        <f>C657</f>
        <v>12262228.01</v>
      </c>
      <c r="AC657" s="46"/>
      <c r="AD657" s="46">
        <v>2028</v>
      </c>
      <c r="AE657" s="46">
        <v>2028</v>
      </c>
      <c r="AF657" s="94"/>
      <c r="AG657" s="94"/>
    </row>
    <row r="658" spans="1:33" ht="24" customHeight="1">
      <c r="A658" s="46">
        <f t="shared" si="291"/>
        <v>19</v>
      </c>
      <c r="B658" s="66" t="s">
        <v>605</v>
      </c>
      <c r="C658" s="48">
        <f>D658+F658+G658+H658+I658+K658+L658+M658+O658+P658+Q658+R658+S658+W658+V658+X658</f>
        <v>12205251.68</v>
      </c>
      <c r="D658" s="41"/>
      <c r="E658" s="132"/>
      <c r="F658" s="41"/>
      <c r="G658" s="39"/>
      <c r="H658" s="43"/>
      <c r="I658" s="43"/>
      <c r="J658" s="85"/>
      <c r="K658" s="41"/>
      <c r="L658" s="40"/>
      <c r="M658" s="40"/>
      <c r="N658" s="40"/>
      <c r="O658" s="40"/>
      <c r="P658" s="45">
        <v>11460330.220000001</v>
      </c>
      <c r="Q658" s="41"/>
      <c r="R658" s="44"/>
      <c r="S658" s="43"/>
      <c r="T658" s="43"/>
      <c r="U658" s="43"/>
      <c r="V658" s="45">
        <v>573016.51</v>
      </c>
      <c r="W658" s="45">
        <f t="shared" si="289"/>
        <v>171904.95</v>
      </c>
      <c r="X658" s="104"/>
      <c r="Y658" s="104"/>
      <c r="Z658" s="104"/>
      <c r="AA658" s="104"/>
      <c r="AB658" s="45">
        <f>C658</f>
        <v>12205251.68</v>
      </c>
      <c r="AC658" s="46"/>
      <c r="AD658" s="46">
        <v>2028</v>
      </c>
      <c r="AE658" s="46">
        <v>2028</v>
      </c>
      <c r="AF658" s="94"/>
      <c r="AG658" s="94"/>
    </row>
    <row r="659" spans="1:33" ht="24" customHeight="1">
      <c r="A659" s="46">
        <f t="shared" si="291"/>
        <v>20</v>
      </c>
      <c r="B659" s="151" t="s">
        <v>606</v>
      </c>
      <c r="C659" s="48">
        <f t="shared" ref="C659:C664" si="292">D659+F659+G659+H659+I659+K659+L659+M659+O659+P659+Q659+R659+S659+W659+V659+X659</f>
        <v>4394069.49</v>
      </c>
      <c r="D659" s="45"/>
      <c r="E659" s="78"/>
      <c r="F659" s="41"/>
      <c r="G659" s="39"/>
      <c r="H659" s="45"/>
      <c r="I659" s="45"/>
      <c r="J659" s="85"/>
      <c r="K659" s="56"/>
      <c r="L659" s="57"/>
      <c r="M659" s="40"/>
      <c r="N659" s="40"/>
      <c r="O659" s="40"/>
      <c r="P659" s="41"/>
      <c r="Q659" s="41">
        <v>1291462.31</v>
      </c>
      <c r="R659" s="58"/>
      <c r="S659" s="41">
        <v>2834424.54</v>
      </c>
      <c r="T659" s="41"/>
      <c r="U659" s="41"/>
      <c r="V659" s="45">
        <v>206294.34</v>
      </c>
      <c r="W659" s="45">
        <f t="shared" si="289"/>
        <v>61888.3</v>
      </c>
      <c r="X659" s="104"/>
      <c r="Y659" s="104"/>
      <c r="Z659" s="45"/>
      <c r="AA659" s="104"/>
      <c r="AB659" s="45">
        <f>C659-Z659</f>
        <v>4394069.49</v>
      </c>
      <c r="AC659" s="46"/>
      <c r="AD659" s="46">
        <v>2028</v>
      </c>
      <c r="AE659" s="46">
        <v>2028</v>
      </c>
      <c r="AF659" s="94"/>
      <c r="AG659" s="94"/>
    </row>
    <row r="660" spans="1:33" ht="24" customHeight="1">
      <c r="A660" s="46">
        <f t="shared" si="291"/>
        <v>21</v>
      </c>
      <c r="B660" s="151" t="s">
        <v>607</v>
      </c>
      <c r="C660" s="48">
        <f t="shared" si="292"/>
        <v>8934373.6600000001</v>
      </c>
      <c r="D660" s="45"/>
      <c r="E660" s="78"/>
      <c r="F660" s="41"/>
      <c r="G660" s="39"/>
      <c r="H660" s="45"/>
      <c r="I660" s="45"/>
      <c r="J660" s="85"/>
      <c r="K660" s="56"/>
      <c r="L660" s="57"/>
      <c r="M660" s="40"/>
      <c r="N660" s="40"/>
      <c r="O660" s="40"/>
      <c r="P660" s="41"/>
      <c r="Q660" s="41">
        <v>4462067.8099999996</v>
      </c>
      <c r="R660" s="58"/>
      <c r="S660" s="41">
        <v>3927015.44</v>
      </c>
      <c r="T660" s="41"/>
      <c r="U660" s="41"/>
      <c r="V660" s="45">
        <v>419454.16</v>
      </c>
      <c r="W660" s="45">
        <f t="shared" si="289"/>
        <v>125836.25</v>
      </c>
      <c r="X660" s="104"/>
      <c r="Y660" s="104"/>
      <c r="Z660" s="45"/>
      <c r="AA660" s="104"/>
      <c r="AB660" s="45">
        <f t="shared" ref="AB660:AB661" si="293">C660-Z660</f>
        <v>8934373.6600000001</v>
      </c>
      <c r="AC660" s="46"/>
      <c r="AD660" s="46">
        <v>2028</v>
      </c>
      <c r="AE660" s="46">
        <v>2028</v>
      </c>
      <c r="AF660" s="94"/>
      <c r="AG660" s="94"/>
    </row>
    <row r="661" spans="1:33" ht="24" customHeight="1">
      <c r="A661" s="46">
        <f t="shared" si="291"/>
        <v>22</v>
      </c>
      <c r="B661" s="151" t="s">
        <v>608</v>
      </c>
      <c r="C661" s="48">
        <f t="shared" si="292"/>
        <v>2951477.1</v>
      </c>
      <c r="D661" s="45"/>
      <c r="E661" s="78"/>
      <c r="F661" s="41"/>
      <c r="G661" s="39"/>
      <c r="H661" s="45"/>
      <c r="I661" s="45"/>
      <c r="J661" s="85">
        <v>1</v>
      </c>
      <c r="K661" s="95">
        <v>2771340</v>
      </c>
      <c r="L661" s="57"/>
      <c r="M661" s="40"/>
      <c r="N661" s="40"/>
      <c r="O661" s="40"/>
      <c r="P661" s="41"/>
      <c r="Q661" s="41"/>
      <c r="R661" s="58"/>
      <c r="S661" s="41"/>
      <c r="T661" s="41"/>
      <c r="U661" s="41"/>
      <c r="V661" s="45">
        <v>138567</v>
      </c>
      <c r="W661" s="45">
        <f t="shared" si="289"/>
        <v>41570.1</v>
      </c>
      <c r="X661" s="104"/>
      <c r="Y661" s="104"/>
      <c r="Z661" s="45"/>
      <c r="AA661" s="104"/>
      <c r="AB661" s="45">
        <f t="shared" si="293"/>
        <v>2951477.1</v>
      </c>
      <c r="AC661" s="46"/>
      <c r="AD661" s="46">
        <v>2028</v>
      </c>
      <c r="AE661" s="46">
        <v>2028</v>
      </c>
      <c r="AF661" s="94"/>
      <c r="AG661" s="94"/>
    </row>
    <row r="662" spans="1:33" s="15" customFormat="1" ht="24" customHeight="1">
      <c r="A662" s="46">
        <f t="shared" si="291"/>
        <v>23</v>
      </c>
      <c r="B662" s="66" t="s">
        <v>609</v>
      </c>
      <c r="C662" s="77">
        <f t="shared" si="292"/>
        <v>30059591.370000001</v>
      </c>
      <c r="D662" s="50"/>
      <c r="E662" s="85"/>
      <c r="F662" s="50"/>
      <c r="G662" s="99"/>
      <c r="H662" s="50"/>
      <c r="I662" s="50"/>
      <c r="J662" s="85"/>
      <c r="K662" s="95"/>
      <c r="L662" s="49"/>
      <c r="M662" s="49"/>
      <c r="N662" s="49"/>
      <c r="O662" s="49"/>
      <c r="P662" s="77"/>
      <c r="Q662" s="50">
        <v>7508569.6600000001</v>
      </c>
      <c r="R662" s="90">
        <v>14108191.470000001</v>
      </c>
      <c r="S662" s="50">
        <v>6608207.29</v>
      </c>
      <c r="T662" s="50"/>
      <c r="U662" s="50"/>
      <c r="V662" s="77">
        <v>1411248.42</v>
      </c>
      <c r="W662" s="45">
        <f t="shared" si="289"/>
        <v>423374.53</v>
      </c>
      <c r="X662" s="105"/>
      <c r="Y662" s="105"/>
      <c r="Z662" s="50"/>
      <c r="AA662" s="105"/>
      <c r="AB662" s="45">
        <f t="shared" ref="AB662:AB663" si="294">C662</f>
        <v>30059591.370000001</v>
      </c>
      <c r="AC662" s="46"/>
      <c r="AD662" s="46">
        <v>2028</v>
      </c>
      <c r="AE662" s="46">
        <v>2028</v>
      </c>
      <c r="AF662" s="14"/>
      <c r="AG662" s="17"/>
    </row>
    <row r="663" spans="1:33" s="15" customFormat="1" ht="24" customHeight="1">
      <c r="A663" s="46">
        <f t="shared" si="291"/>
        <v>24</v>
      </c>
      <c r="B663" s="66" t="s">
        <v>610</v>
      </c>
      <c r="C663" s="77">
        <f t="shared" si="292"/>
        <v>2951477.1</v>
      </c>
      <c r="D663" s="45"/>
      <c r="E663" s="78"/>
      <c r="F663" s="41"/>
      <c r="G663" s="39"/>
      <c r="H663" s="45"/>
      <c r="I663" s="45"/>
      <c r="J663" s="85">
        <v>1</v>
      </c>
      <c r="K663" s="95">
        <v>2771340</v>
      </c>
      <c r="L663" s="57"/>
      <c r="M663" s="40"/>
      <c r="N663" s="40"/>
      <c r="O663" s="40"/>
      <c r="P663" s="41"/>
      <c r="Q663" s="41"/>
      <c r="R663" s="58"/>
      <c r="S663" s="41"/>
      <c r="T663" s="41"/>
      <c r="U663" s="41"/>
      <c r="V663" s="45">
        <v>138567</v>
      </c>
      <c r="W663" s="45">
        <f t="shared" si="289"/>
        <v>41570.1</v>
      </c>
      <c r="X663" s="105"/>
      <c r="Y663" s="105"/>
      <c r="Z663" s="50"/>
      <c r="AA663" s="105"/>
      <c r="AB663" s="45">
        <f t="shared" si="294"/>
        <v>2951477.1</v>
      </c>
      <c r="AC663" s="46"/>
      <c r="AD663" s="46">
        <v>2028</v>
      </c>
      <c r="AE663" s="46">
        <v>2028</v>
      </c>
      <c r="AF663" s="14"/>
      <c r="AG663" s="17"/>
    </row>
    <row r="664" spans="1:33" s="15" customFormat="1" ht="24" customHeight="1">
      <c r="A664" s="46">
        <f>A663+1</f>
        <v>25</v>
      </c>
      <c r="B664" s="66" t="s">
        <v>90</v>
      </c>
      <c r="C664" s="77">
        <f t="shared" si="292"/>
        <v>44106469.219999999</v>
      </c>
      <c r="D664" s="50">
        <v>3860957.77</v>
      </c>
      <c r="E664" s="85">
        <v>1</v>
      </c>
      <c r="F664" s="50">
        <v>1612809</v>
      </c>
      <c r="G664" s="99">
        <v>3009383.68</v>
      </c>
      <c r="H664" s="50">
        <v>6886490.0199999996</v>
      </c>
      <c r="I664" s="50">
        <v>15824375.779999999</v>
      </c>
      <c r="J664" s="85">
        <v>1</v>
      </c>
      <c r="K664" s="95">
        <v>2771340</v>
      </c>
      <c r="L664" s="49">
        <v>7314558.9299999997</v>
      </c>
      <c r="M664" s="49"/>
      <c r="N664" s="49"/>
      <c r="O664" s="49"/>
      <c r="P664" s="77"/>
      <c r="Q664" s="50"/>
      <c r="R664" s="90"/>
      <c r="S664" s="50"/>
      <c r="T664" s="50"/>
      <c r="U664" s="50"/>
      <c r="V664" s="77">
        <f>1983355.31+224000</f>
        <v>2207355.31</v>
      </c>
      <c r="W664" s="45">
        <f t="shared" si="289"/>
        <v>619198.73</v>
      </c>
      <c r="X664" s="105"/>
      <c r="Y664" s="105"/>
      <c r="Z664" s="50"/>
      <c r="AA664" s="105"/>
      <c r="AB664" s="45">
        <f>C664</f>
        <v>44106469.219999999</v>
      </c>
      <c r="AC664" s="46"/>
      <c r="AD664" s="46">
        <v>2028</v>
      </c>
      <c r="AE664" s="46">
        <v>2028</v>
      </c>
      <c r="AF664" s="14"/>
      <c r="AG664" s="17"/>
    </row>
    <row r="665" spans="1:33" ht="24" customHeight="1">
      <c r="A665" s="175" t="s">
        <v>601</v>
      </c>
      <c r="B665" s="175"/>
      <c r="C665" s="61">
        <f>SUM(C654:C664)</f>
        <v>153878927.34</v>
      </c>
      <c r="D665" s="61">
        <f t="shared" ref="D665:AC665" si="295">SUM(D654:D664)</f>
        <v>4965873.4000000004</v>
      </c>
      <c r="E665" s="87">
        <f t="shared" si="295"/>
        <v>1</v>
      </c>
      <c r="F665" s="61">
        <f t="shared" si="295"/>
        <v>1612809</v>
      </c>
      <c r="G665" s="61">
        <f t="shared" si="295"/>
        <v>3870598.76</v>
      </c>
      <c r="H665" s="61">
        <f t="shared" si="295"/>
        <v>8857242.0700000003</v>
      </c>
      <c r="I665" s="61">
        <f t="shared" si="295"/>
        <v>26273887.579999998</v>
      </c>
      <c r="J665" s="87">
        <f t="shared" si="295"/>
        <v>4</v>
      </c>
      <c r="K665" s="61">
        <f t="shared" si="295"/>
        <v>11085360</v>
      </c>
      <c r="L665" s="61">
        <f t="shared" si="295"/>
        <v>9407814.2799999993</v>
      </c>
      <c r="M665" s="61">
        <f t="shared" si="295"/>
        <v>0</v>
      </c>
      <c r="N665" s="61">
        <f t="shared" si="295"/>
        <v>0</v>
      </c>
      <c r="O665" s="61">
        <f t="shared" si="295"/>
        <v>0</v>
      </c>
      <c r="P665" s="61">
        <f t="shared" si="295"/>
        <v>34510400.140000001</v>
      </c>
      <c r="Q665" s="61">
        <f t="shared" si="295"/>
        <v>13262099.779999999</v>
      </c>
      <c r="R665" s="61">
        <f t="shared" si="295"/>
        <v>14108191.470000001</v>
      </c>
      <c r="S665" s="61">
        <f t="shared" si="295"/>
        <v>16398369.34</v>
      </c>
      <c r="T665" s="61">
        <f t="shared" si="295"/>
        <v>0</v>
      </c>
      <c r="U665" s="61">
        <f t="shared" si="295"/>
        <v>0</v>
      </c>
      <c r="V665" s="61">
        <f t="shared" si="295"/>
        <v>7360991.8300000001</v>
      </c>
      <c r="W665" s="61">
        <f t="shared" si="295"/>
        <v>2165289.69</v>
      </c>
      <c r="X665" s="61">
        <f t="shared" si="295"/>
        <v>0</v>
      </c>
      <c r="Y665" s="61">
        <f t="shared" si="295"/>
        <v>0</v>
      </c>
      <c r="Z665" s="61">
        <f t="shared" si="295"/>
        <v>0</v>
      </c>
      <c r="AA665" s="61">
        <f t="shared" si="295"/>
        <v>0</v>
      </c>
      <c r="AB665" s="61">
        <f t="shared" si="295"/>
        <v>153878927.34</v>
      </c>
      <c r="AC665" s="61">
        <f t="shared" si="295"/>
        <v>0</v>
      </c>
      <c r="AD665" s="170" t="s">
        <v>29</v>
      </c>
      <c r="AE665" s="170" t="s">
        <v>29</v>
      </c>
      <c r="AF665" s="93"/>
      <c r="AG665" s="94"/>
    </row>
    <row r="666" spans="1:33" ht="24" customHeight="1">
      <c r="A666" s="179" t="s">
        <v>93</v>
      </c>
      <c r="B666" s="179"/>
      <c r="C666" s="179"/>
      <c r="D666" s="179"/>
      <c r="E666" s="179"/>
      <c r="F666" s="179"/>
      <c r="G666" s="179"/>
      <c r="H666" s="179"/>
      <c r="I666" s="179"/>
      <c r="J666" s="179"/>
      <c r="K666" s="179"/>
      <c r="L666" s="179"/>
      <c r="M666" s="179"/>
      <c r="N666" s="179"/>
      <c r="O666" s="179"/>
      <c r="P666" s="179"/>
      <c r="Q666" s="179"/>
      <c r="R666" s="179"/>
      <c r="S666" s="179"/>
      <c r="T666" s="179"/>
      <c r="U666" s="179"/>
      <c r="V666" s="179"/>
      <c r="W666" s="179"/>
      <c r="X666" s="179"/>
      <c r="Y666" s="179"/>
      <c r="Z666" s="179"/>
      <c r="AA666" s="179"/>
      <c r="AB666" s="179"/>
      <c r="AC666" s="179"/>
      <c r="AD666" s="179"/>
      <c r="AE666" s="179"/>
      <c r="AF666" s="93"/>
      <c r="AG666" s="94"/>
    </row>
    <row r="667" spans="1:33" ht="24" customHeight="1">
      <c r="A667" s="170">
        <f>A664+1</f>
        <v>26</v>
      </c>
      <c r="B667" s="47" t="s">
        <v>611</v>
      </c>
      <c r="C667" s="48">
        <f>D667+F667+G667+H667+I667+K667+L667+M667+O667+P667+Q667+R667+S667+W667+V667+X667</f>
        <v>2951477.1</v>
      </c>
      <c r="D667" s="49"/>
      <c r="E667" s="169"/>
      <c r="F667" s="169"/>
      <c r="G667" s="49"/>
      <c r="H667" s="50"/>
      <c r="I667" s="49"/>
      <c r="J667" s="73">
        <v>1</v>
      </c>
      <c r="K667" s="95">
        <v>2771340</v>
      </c>
      <c r="L667" s="49"/>
      <c r="M667" s="171"/>
      <c r="N667" s="171"/>
      <c r="O667" s="171"/>
      <c r="P667" s="169"/>
      <c r="Q667" s="169"/>
      <c r="R667" s="169"/>
      <c r="S667" s="169"/>
      <c r="T667" s="169"/>
      <c r="U667" s="169"/>
      <c r="V667" s="65">
        <v>138567</v>
      </c>
      <c r="W667" s="58">
        <f t="shared" ref="W667:W675" si="296">ROUND((D667+F667+G667+H667+I667+K667+L667+M667+O667+P667+Q667+R667+S667)*1.5%,2)</f>
        <v>41570.1</v>
      </c>
      <c r="X667" s="169"/>
      <c r="Y667" s="169"/>
      <c r="Z667" s="169"/>
      <c r="AA667" s="169"/>
      <c r="AB667" s="45">
        <f>C667</f>
        <v>2951477.1</v>
      </c>
      <c r="AC667" s="46"/>
      <c r="AD667" s="46">
        <v>2028</v>
      </c>
      <c r="AE667" s="46">
        <v>2028</v>
      </c>
      <c r="AF667" s="94"/>
      <c r="AG667" s="94"/>
    </row>
    <row r="668" spans="1:33" ht="24" customHeight="1">
      <c r="A668" s="46">
        <f>A667+1</f>
        <v>27</v>
      </c>
      <c r="B668" s="47" t="s">
        <v>612</v>
      </c>
      <c r="C668" s="48">
        <f t="shared" ref="C668:C675" si="297">D668+F668+G668+H668+I668+K668+L668+M668+O668+P668+Q668+R668+S668+W668+V668+X668</f>
        <v>2951477.1</v>
      </c>
      <c r="D668" s="41"/>
      <c r="E668" s="132"/>
      <c r="F668" s="41"/>
      <c r="G668" s="39"/>
      <c r="H668" s="43"/>
      <c r="I668" s="43"/>
      <c r="J668" s="73">
        <v>1</v>
      </c>
      <c r="K668" s="95">
        <v>2771340</v>
      </c>
      <c r="L668" s="39"/>
      <c r="M668" s="40"/>
      <c r="N668" s="40"/>
      <c r="O668" s="40"/>
      <c r="P668" s="45"/>
      <c r="Q668" s="41"/>
      <c r="R668" s="104"/>
      <c r="S668" s="43"/>
      <c r="T668" s="43"/>
      <c r="U668" s="43"/>
      <c r="V668" s="65">
        <v>138567</v>
      </c>
      <c r="W668" s="58">
        <f t="shared" si="296"/>
        <v>41570.1</v>
      </c>
      <c r="X668" s="104"/>
      <c r="Y668" s="104"/>
      <c r="Z668" s="104"/>
      <c r="AA668" s="104"/>
      <c r="AB668" s="45">
        <f>C668</f>
        <v>2951477.1</v>
      </c>
      <c r="AC668" s="46"/>
      <c r="AD668" s="46">
        <v>2028</v>
      </c>
      <c r="AE668" s="46">
        <v>2028</v>
      </c>
      <c r="AF668" s="94"/>
      <c r="AG668" s="94"/>
    </row>
    <row r="669" spans="1:33" ht="24" customHeight="1">
      <c r="A669" s="46">
        <f t="shared" ref="A669:A675" si="298">A668+1</f>
        <v>28</v>
      </c>
      <c r="B669" s="47" t="s">
        <v>130</v>
      </c>
      <c r="C669" s="48">
        <f t="shared" si="297"/>
        <v>2951477.1</v>
      </c>
      <c r="D669" s="41"/>
      <c r="E669" s="132"/>
      <c r="F669" s="41"/>
      <c r="G669" s="39"/>
      <c r="H669" s="43"/>
      <c r="I669" s="43"/>
      <c r="J669" s="73">
        <v>1</v>
      </c>
      <c r="K669" s="95">
        <v>2771340</v>
      </c>
      <c r="L669" s="39"/>
      <c r="M669" s="40"/>
      <c r="N669" s="40"/>
      <c r="O669" s="40"/>
      <c r="P669" s="45"/>
      <c r="Q669" s="41"/>
      <c r="R669" s="104"/>
      <c r="S669" s="43"/>
      <c r="T669" s="43"/>
      <c r="U669" s="43"/>
      <c r="V669" s="65">
        <v>138567</v>
      </c>
      <c r="W669" s="58">
        <f t="shared" si="296"/>
        <v>41570.1</v>
      </c>
      <c r="X669" s="104"/>
      <c r="Y669" s="104"/>
      <c r="Z669" s="104"/>
      <c r="AA669" s="104"/>
      <c r="AB669" s="45">
        <f t="shared" ref="AB669:AB675" si="299">C669</f>
        <v>2951477.1</v>
      </c>
      <c r="AC669" s="46"/>
      <c r="AD669" s="46">
        <v>2028</v>
      </c>
      <c r="AE669" s="46">
        <v>2028</v>
      </c>
      <c r="AF669" s="94"/>
      <c r="AG669" s="94"/>
    </row>
    <row r="670" spans="1:33" ht="24" customHeight="1">
      <c r="A670" s="46">
        <f t="shared" si="298"/>
        <v>29</v>
      </c>
      <c r="B670" s="47" t="s">
        <v>613</v>
      </c>
      <c r="C670" s="48">
        <f t="shared" si="297"/>
        <v>2951477.1</v>
      </c>
      <c r="D670" s="41"/>
      <c r="E670" s="132"/>
      <c r="F670" s="41"/>
      <c r="G670" s="39"/>
      <c r="H670" s="43"/>
      <c r="I670" s="43"/>
      <c r="J670" s="73">
        <v>1</v>
      </c>
      <c r="K670" s="95">
        <v>2771340</v>
      </c>
      <c r="L670" s="39"/>
      <c r="M670" s="40"/>
      <c r="N670" s="40"/>
      <c r="O670" s="40"/>
      <c r="P670" s="45"/>
      <c r="Q670" s="41"/>
      <c r="R670" s="104"/>
      <c r="S670" s="43"/>
      <c r="T670" s="43"/>
      <c r="U670" s="43"/>
      <c r="V670" s="65">
        <v>138567</v>
      </c>
      <c r="W670" s="58">
        <f t="shared" si="296"/>
        <v>41570.1</v>
      </c>
      <c r="X670" s="104"/>
      <c r="Y670" s="104"/>
      <c r="Z670" s="104"/>
      <c r="AA670" s="104"/>
      <c r="AB670" s="45">
        <f t="shared" si="299"/>
        <v>2951477.1</v>
      </c>
      <c r="AC670" s="46"/>
      <c r="AD670" s="46">
        <v>2028</v>
      </c>
      <c r="AE670" s="46">
        <v>2028</v>
      </c>
      <c r="AF670" s="94"/>
      <c r="AG670" s="94"/>
    </row>
    <row r="671" spans="1:33" ht="24" customHeight="1">
      <c r="A671" s="46">
        <f t="shared" si="298"/>
        <v>30</v>
      </c>
      <c r="B671" s="47" t="s">
        <v>614</v>
      </c>
      <c r="C671" s="48">
        <f t="shared" si="297"/>
        <v>2951477.1</v>
      </c>
      <c r="D671" s="41"/>
      <c r="E671" s="132"/>
      <c r="F671" s="41"/>
      <c r="G671" s="39"/>
      <c r="H671" s="43"/>
      <c r="I671" s="43"/>
      <c r="J671" s="73">
        <v>1</v>
      </c>
      <c r="K671" s="95">
        <v>2771340</v>
      </c>
      <c r="L671" s="39"/>
      <c r="M671" s="40"/>
      <c r="N671" s="40"/>
      <c r="O671" s="40"/>
      <c r="P671" s="45"/>
      <c r="Q671" s="41"/>
      <c r="R671" s="104"/>
      <c r="S671" s="43"/>
      <c r="T671" s="43"/>
      <c r="U671" s="43"/>
      <c r="V671" s="65">
        <v>138567</v>
      </c>
      <c r="W671" s="58">
        <f t="shared" si="296"/>
        <v>41570.1</v>
      </c>
      <c r="X671" s="104"/>
      <c r="Y671" s="104"/>
      <c r="Z671" s="104"/>
      <c r="AA671" s="104"/>
      <c r="AB671" s="45">
        <f t="shared" si="299"/>
        <v>2951477.1</v>
      </c>
      <c r="AC671" s="46"/>
      <c r="AD671" s="46">
        <v>2028</v>
      </c>
      <c r="AE671" s="46">
        <v>2028</v>
      </c>
      <c r="AF671" s="94"/>
      <c r="AG671" s="94"/>
    </row>
    <row r="672" spans="1:33" ht="24" customHeight="1">
      <c r="A672" s="46">
        <f t="shared" si="298"/>
        <v>31</v>
      </c>
      <c r="B672" s="47" t="s">
        <v>615</v>
      </c>
      <c r="C672" s="48">
        <f t="shared" si="297"/>
        <v>2951477.1</v>
      </c>
      <c r="D672" s="41"/>
      <c r="E672" s="104"/>
      <c r="F672" s="42"/>
      <c r="G672" s="39"/>
      <c r="H672" s="42"/>
      <c r="I672" s="43"/>
      <c r="J672" s="73">
        <v>1</v>
      </c>
      <c r="K672" s="95">
        <v>2771340</v>
      </c>
      <c r="L672" s="39"/>
      <c r="M672" s="40"/>
      <c r="N672" s="40"/>
      <c r="O672" s="40"/>
      <c r="P672" s="41"/>
      <c r="Q672" s="42"/>
      <c r="R672" s="104"/>
      <c r="S672" s="104"/>
      <c r="T672" s="104"/>
      <c r="U672" s="104"/>
      <c r="V672" s="65">
        <v>138567</v>
      </c>
      <c r="W672" s="58">
        <f t="shared" si="296"/>
        <v>41570.1</v>
      </c>
      <c r="X672" s="104"/>
      <c r="Y672" s="104"/>
      <c r="Z672" s="104"/>
      <c r="AA672" s="104"/>
      <c r="AB672" s="45">
        <f t="shared" si="299"/>
        <v>2951477.1</v>
      </c>
      <c r="AC672" s="46"/>
      <c r="AD672" s="46">
        <v>2028</v>
      </c>
      <c r="AE672" s="46">
        <v>2028</v>
      </c>
      <c r="AF672" s="93"/>
      <c r="AG672" s="94"/>
    </row>
    <row r="673" spans="1:33" ht="24" customHeight="1">
      <c r="A673" s="46">
        <f t="shared" si="298"/>
        <v>32</v>
      </c>
      <c r="B673" s="47" t="s">
        <v>616</v>
      </c>
      <c r="C673" s="48">
        <f t="shared" si="297"/>
        <v>2951477.1</v>
      </c>
      <c r="D673" s="41"/>
      <c r="E673" s="104"/>
      <c r="F673" s="42"/>
      <c r="G673" s="39"/>
      <c r="H673" s="43"/>
      <c r="I673" s="43"/>
      <c r="J673" s="73">
        <v>1</v>
      </c>
      <c r="K673" s="95">
        <v>2771340</v>
      </c>
      <c r="L673" s="39"/>
      <c r="M673" s="40"/>
      <c r="N673" s="40"/>
      <c r="O673" s="40"/>
      <c r="P673" s="42"/>
      <c r="Q673" s="41"/>
      <c r="R673" s="104"/>
      <c r="S673" s="104"/>
      <c r="T673" s="104"/>
      <c r="U673" s="104"/>
      <c r="V673" s="65">
        <v>138567</v>
      </c>
      <c r="W673" s="58">
        <f t="shared" si="296"/>
        <v>41570.1</v>
      </c>
      <c r="X673" s="104"/>
      <c r="Y673" s="104"/>
      <c r="Z673" s="104"/>
      <c r="AA673" s="104"/>
      <c r="AB673" s="45">
        <f t="shared" si="299"/>
        <v>2951477.1</v>
      </c>
      <c r="AC673" s="46"/>
      <c r="AD673" s="46">
        <v>2028</v>
      </c>
      <c r="AE673" s="46">
        <v>2028</v>
      </c>
      <c r="AF673" s="93"/>
      <c r="AG673" s="94"/>
    </row>
    <row r="674" spans="1:33" ht="24" customHeight="1">
      <c r="A674" s="46">
        <f t="shared" si="298"/>
        <v>33</v>
      </c>
      <c r="B674" s="47" t="s">
        <v>617</v>
      </c>
      <c r="C674" s="48">
        <f t="shared" si="297"/>
        <v>2951477.1</v>
      </c>
      <c r="D674" s="41"/>
      <c r="E674" s="104"/>
      <c r="F674" s="42"/>
      <c r="G674" s="39"/>
      <c r="H674" s="43"/>
      <c r="I674" s="43"/>
      <c r="J674" s="73">
        <v>1</v>
      </c>
      <c r="K674" s="95">
        <v>2771340</v>
      </c>
      <c r="L674" s="39"/>
      <c r="M674" s="40"/>
      <c r="N674" s="40"/>
      <c r="O674" s="40"/>
      <c r="P674" s="42"/>
      <c r="Q674" s="41"/>
      <c r="R674" s="104"/>
      <c r="S674" s="104"/>
      <c r="T674" s="104"/>
      <c r="U674" s="104"/>
      <c r="V674" s="65">
        <v>138567</v>
      </c>
      <c r="W674" s="58">
        <f t="shared" si="296"/>
        <v>41570.1</v>
      </c>
      <c r="X674" s="104"/>
      <c r="Y674" s="104"/>
      <c r="Z674" s="104"/>
      <c r="AA674" s="104"/>
      <c r="AB674" s="45">
        <f t="shared" si="299"/>
        <v>2951477.1</v>
      </c>
      <c r="AC674" s="46"/>
      <c r="AD674" s="46">
        <v>2028</v>
      </c>
      <c r="AE674" s="46">
        <v>2028</v>
      </c>
      <c r="AF674" s="93"/>
      <c r="AG674" s="94"/>
    </row>
    <row r="675" spans="1:33" ht="24" customHeight="1">
      <c r="A675" s="46">
        <f t="shared" si="298"/>
        <v>34</v>
      </c>
      <c r="B675" s="47" t="s">
        <v>618</v>
      </c>
      <c r="C675" s="48">
        <f t="shared" si="297"/>
        <v>2951477.1</v>
      </c>
      <c r="D675" s="41"/>
      <c r="E675" s="104"/>
      <c r="F675" s="42"/>
      <c r="G675" s="39"/>
      <c r="H675" s="43"/>
      <c r="I675" s="43"/>
      <c r="J675" s="73">
        <v>1</v>
      </c>
      <c r="K675" s="95">
        <v>2771340</v>
      </c>
      <c r="L675" s="39"/>
      <c r="M675" s="40"/>
      <c r="N675" s="40"/>
      <c r="O675" s="40"/>
      <c r="P675" s="42"/>
      <c r="Q675" s="42"/>
      <c r="R675" s="41"/>
      <c r="S675" s="41"/>
      <c r="T675" s="41"/>
      <c r="U675" s="41"/>
      <c r="V675" s="65">
        <v>138567</v>
      </c>
      <c r="W675" s="58">
        <f t="shared" si="296"/>
        <v>41570.1</v>
      </c>
      <c r="X675" s="104"/>
      <c r="Y675" s="104"/>
      <c r="Z675" s="104"/>
      <c r="AA675" s="104"/>
      <c r="AB675" s="45">
        <f t="shared" si="299"/>
        <v>2951477.1</v>
      </c>
      <c r="AC675" s="46"/>
      <c r="AD675" s="46">
        <v>2028</v>
      </c>
      <c r="AE675" s="46">
        <v>2028</v>
      </c>
      <c r="AF675" s="93"/>
      <c r="AG675" s="94"/>
    </row>
    <row r="676" spans="1:33" s="26" customFormat="1" ht="24" customHeight="1">
      <c r="A676" s="175" t="s">
        <v>601</v>
      </c>
      <c r="B676" s="175"/>
      <c r="C676" s="61">
        <f>SUM(C667:C675)</f>
        <v>26563293.899999999</v>
      </c>
      <c r="D676" s="61">
        <f t="shared" ref="D676:AC676" si="300">SUM(D667:D675)</f>
        <v>0</v>
      </c>
      <c r="E676" s="61">
        <f t="shared" si="300"/>
        <v>0</v>
      </c>
      <c r="F676" s="61">
        <f t="shared" si="300"/>
        <v>0</v>
      </c>
      <c r="G676" s="61">
        <f t="shared" si="300"/>
        <v>0</v>
      </c>
      <c r="H676" s="61">
        <f t="shared" si="300"/>
        <v>0</v>
      </c>
      <c r="I676" s="61">
        <f t="shared" si="300"/>
        <v>0</v>
      </c>
      <c r="J676" s="87">
        <f t="shared" si="300"/>
        <v>9</v>
      </c>
      <c r="K676" s="61">
        <f t="shared" si="300"/>
        <v>24942060</v>
      </c>
      <c r="L676" s="61">
        <f t="shared" si="300"/>
        <v>0</v>
      </c>
      <c r="M676" s="61">
        <f t="shared" si="300"/>
        <v>0</v>
      </c>
      <c r="N676" s="61">
        <f t="shared" si="300"/>
        <v>0</v>
      </c>
      <c r="O676" s="61">
        <f t="shared" si="300"/>
        <v>0</v>
      </c>
      <c r="P676" s="61">
        <f t="shared" si="300"/>
        <v>0</v>
      </c>
      <c r="Q676" s="61">
        <f t="shared" si="300"/>
        <v>0</v>
      </c>
      <c r="R676" s="61">
        <f t="shared" si="300"/>
        <v>0</v>
      </c>
      <c r="S676" s="61">
        <f t="shared" si="300"/>
        <v>0</v>
      </c>
      <c r="T676" s="61">
        <f t="shared" si="300"/>
        <v>0</v>
      </c>
      <c r="U676" s="61">
        <f t="shared" si="300"/>
        <v>0</v>
      </c>
      <c r="V676" s="61">
        <f t="shared" si="300"/>
        <v>1247103</v>
      </c>
      <c r="W676" s="61">
        <f t="shared" si="300"/>
        <v>374130.9</v>
      </c>
      <c r="X676" s="61">
        <f t="shared" si="300"/>
        <v>0</v>
      </c>
      <c r="Y676" s="61">
        <f t="shared" si="300"/>
        <v>0</v>
      </c>
      <c r="Z676" s="61">
        <f t="shared" si="300"/>
        <v>0</v>
      </c>
      <c r="AA676" s="61">
        <f t="shared" si="300"/>
        <v>0</v>
      </c>
      <c r="AB676" s="61">
        <f t="shared" si="300"/>
        <v>26563293.899999999</v>
      </c>
      <c r="AC676" s="61">
        <f t="shared" si="300"/>
        <v>0</v>
      </c>
      <c r="AD676" s="170" t="s">
        <v>29</v>
      </c>
      <c r="AE676" s="170" t="s">
        <v>29</v>
      </c>
      <c r="AF676" s="24"/>
      <c r="AG676" s="25"/>
    </row>
    <row r="677" spans="1:33" ht="24" customHeight="1">
      <c r="A677" s="179" t="s">
        <v>94</v>
      </c>
      <c r="B677" s="179"/>
      <c r="C677" s="179"/>
      <c r="D677" s="179"/>
      <c r="E677" s="179"/>
      <c r="F677" s="179"/>
      <c r="G677" s="179"/>
      <c r="H677" s="179"/>
      <c r="I677" s="179"/>
      <c r="J677" s="179"/>
      <c r="K677" s="179"/>
      <c r="L677" s="179"/>
      <c r="M677" s="179"/>
      <c r="N677" s="179"/>
      <c r="O677" s="179"/>
      <c r="P677" s="179"/>
      <c r="Q677" s="179"/>
      <c r="R677" s="179"/>
      <c r="S677" s="179"/>
      <c r="T677" s="179"/>
      <c r="U677" s="179"/>
      <c r="V677" s="179"/>
      <c r="W677" s="179"/>
      <c r="X677" s="179"/>
      <c r="Y677" s="179"/>
      <c r="Z677" s="179"/>
      <c r="AA677" s="179"/>
      <c r="AB677" s="179"/>
      <c r="AC677" s="179"/>
      <c r="AD677" s="179"/>
      <c r="AE677" s="179"/>
      <c r="AF677" s="93"/>
      <c r="AG677" s="94"/>
    </row>
    <row r="678" spans="1:33" ht="24" customHeight="1">
      <c r="A678" s="46">
        <f>A675+1</f>
        <v>35</v>
      </c>
      <c r="B678" s="157" t="s">
        <v>619</v>
      </c>
      <c r="C678" s="77">
        <f t="shared" ref="C678:C692" si="301">D678+F678+G678+H678+I678+K678+L678+M678+O678+P678+Q678+R678+S678+W678+V678+X678</f>
        <v>2771340</v>
      </c>
      <c r="D678" s="50"/>
      <c r="E678" s="50"/>
      <c r="F678" s="50"/>
      <c r="G678" s="49"/>
      <c r="H678" s="50"/>
      <c r="I678" s="50"/>
      <c r="J678" s="85">
        <v>1</v>
      </c>
      <c r="K678" s="95">
        <v>2593865.02</v>
      </c>
      <c r="L678" s="49"/>
      <c r="M678" s="49"/>
      <c r="N678" s="49"/>
      <c r="O678" s="49"/>
      <c r="P678" s="50"/>
      <c r="Q678" s="50"/>
      <c r="R678" s="50"/>
      <c r="S678" s="50"/>
      <c r="T678" s="50"/>
      <c r="U678" s="50"/>
      <c r="V678" s="50">
        <v>138567</v>
      </c>
      <c r="W678" s="58">
        <f t="shared" ref="W678:W692" si="302">ROUND((D678+F678+G678+H678+I678+K678+L678+M678+O678+P678+Q678+R678+S678)*1.5%,2)</f>
        <v>38907.980000000003</v>
      </c>
      <c r="X678" s="142"/>
      <c r="Y678" s="142"/>
      <c r="Z678" s="142"/>
      <c r="AA678" s="142"/>
      <c r="AB678" s="45">
        <f t="shared" ref="AB678:AB692" si="303">C678</f>
        <v>2771340</v>
      </c>
      <c r="AC678" s="143"/>
      <c r="AD678" s="46">
        <v>2028</v>
      </c>
      <c r="AE678" s="46">
        <v>2028</v>
      </c>
      <c r="AF678" s="94"/>
      <c r="AG678" s="94"/>
    </row>
    <row r="679" spans="1:33" ht="24" customHeight="1">
      <c r="A679" s="46">
        <f>A678+1</f>
        <v>36</v>
      </c>
      <c r="B679" s="168" t="s">
        <v>620</v>
      </c>
      <c r="C679" s="77">
        <f t="shared" si="301"/>
        <v>2771340</v>
      </c>
      <c r="D679" s="142"/>
      <c r="E679" s="142"/>
      <c r="F679" s="142"/>
      <c r="G679" s="144"/>
      <c r="H679" s="142"/>
      <c r="I679" s="142"/>
      <c r="J679" s="85">
        <v>1</v>
      </c>
      <c r="K679" s="50">
        <v>2593865.02</v>
      </c>
      <c r="L679" s="144"/>
      <c r="M679" s="144"/>
      <c r="N679" s="144"/>
      <c r="O679" s="144"/>
      <c r="P679" s="50"/>
      <c r="Q679" s="142"/>
      <c r="R679" s="142"/>
      <c r="S679" s="142"/>
      <c r="T679" s="142"/>
      <c r="U679" s="142"/>
      <c r="V679" s="50">
        <v>138567</v>
      </c>
      <c r="W679" s="58">
        <f t="shared" si="302"/>
        <v>38907.980000000003</v>
      </c>
      <c r="X679" s="142"/>
      <c r="Y679" s="142"/>
      <c r="Z679" s="142"/>
      <c r="AA679" s="142"/>
      <c r="AB679" s="45">
        <f t="shared" si="303"/>
        <v>2771340</v>
      </c>
      <c r="AC679" s="169"/>
      <c r="AD679" s="46">
        <v>2028</v>
      </c>
      <c r="AE679" s="46">
        <v>2028</v>
      </c>
      <c r="AF679" s="94"/>
      <c r="AG679" s="94"/>
    </row>
    <row r="680" spans="1:33" ht="24" customHeight="1">
      <c r="A680" s="46">
        <f t="shared" ref="A680:A692" si="304">A679+1</f>
        <v>37</v>
      </c>
      <c r="B680" s="168" t="s">
        <v>860</v>
      </c>
      <c r="C680" s="77">
        <f t="shared" si="301"/>
        <v>2771340</v>
      </c>
      <c r="D680" s="142"/>
      <c r="E680" s="142"/>
      <c r="F680" s="142"/>
      <c r="G680" s="144"/>
      <c r="H680" s="142"/>
      <c r="I680" s="142"/>
      <c r="J680" s="85">
        <v>1</v>
      </c>
      <c r="K680" s="50">
        <v>2593865.02</v>
      </c>
      <c r="L680" s="49"/>
      <c r="M680" s="144"/>
      <c r="N680" s="144"/>
      <c r="O680" s="144"/>
      <c r="P680" s="142"/>
      <c r="Q680" s="142"/>
      <c r="R680" s="142"/>
      <c r="S680" s="142"/>
      <c r="T680" s="142"/>
      <c r="U680" s="142"/>
      <c r="V680" s="50">
        <v>138567</v>
      </c>
      <c r="W680" s="58">
        <f t="shared" si="302"/>
        <v>38907.980000000003</v>
      </c>
      <c r="X680" s="142"/>
      <c r="Y680" s="142"/>
      <c r="Z680" s="142"/>
      <c r="AA680" s="142"/>
      <c r="AB680" s="45">
        <f t="shared" si="303"/>
        <v>2771340</v>
      </c>
      <c r="AC680" s="169"/>
      <c r="AD680" s="46">
        <v>2028</v>
      </c>
      <c r="AE680" s="46">
        <v>2028</v>
      </c>
      <c r="AF680" s="94"/>
      <c r="AG680" s="94"/>
    </row>
    <row r="681" spans="1:33" s="5" customFormat="1" ht="24" customHeight="1">
      <c r="A681" s="46">
        <f t="shared" si="304"/>
        <v>38</v>
      </c>
      <c r="B681" s="157" t="s">
        <v>621</v>
      </c>
      <c r="C681" s="77">
        <f t="shared" si="301"/>
        <v>2771340</v>
      </c>
      <c r="D681" s="58"/>
      <c r="E681" s="58"/>
      <c r="F681" s="58"/>
      <c r="G681" s="51"/>
      <c r="H681" s="110"/>
      <c r="I681" s="110"/>
      <c r="J681" s="85">
        <v>1</v>
      </c>
      <c r="K681" s="58">
        <v>2593865.02</v>
      </c>
      <c r="L681" s="51"/>
      <c r="M681" s="57"/>
      <c r="N681" s="57"/>
      <c r="O681" s="57"/>
      <c r="P681" s="58"/>
      <c r="Q681" s="58"/>
      <c r="R681" s="45"/>
      <c r="S681" s="110"/>
      <c r="T681" s="110"/>
      <c r="U681" s="110"/>
      <c r="V681" s="111">
        <v>138567</v>
      </c>
      <c r="W681" s="58">
        <f t="shared" si="302"/>
        <v>38907.980000000003</v>
      </c>
      <c r="X681" s="45"/>
      <c r="Y681" s="45"/>
      <c r="Z681" s="45"/>
      <c r="AA681" s="45"/>
      <c r="AB681" s="45">
        <f t="shared" si="303"/>
        <v>2771340</v>
      </c>
      <c r="AC681" s="46"/>
      <c r="AD681" s="46">
        <v>2028</v>
      </c>
      <c r="AE681" s="46">
        <v>2028</v>
      </c>
      <c r="AF681" s="4"/>
      <c r="AG681" s="16"/>
    </row>
    <row r="682" spans="1:33" s="5" customFormat="1" ht="24" customHeight="1">
      <c r="A682" s="46">
        <f t="shared" si="304"/>
        <v>39</v>
      </c>
      <c r="B682" s="157" t="s">
        <v>214</v>
      </c>
      <c r="C682" s="77">
        <f t="shared" si="301"/>
        <v>3806292.42</v>
      </c>
      <c r="D682" s="58"/>
      <c r="E682" s="58"/>
      <c r="F682" s="58"/>
      <c r="G682" s="51"/>
      <c r="H682" s="110"/>
      <c r="I682" s="110"/>
      <c r="J682" s="85"/>
      <c r="K682" s="58"/>
      <c r="L682" s="51"/>
      <c r="M682" s="57"/>
      <c r="N682" s="57"/>
      <c r="O682" s="57"/>
      <c r="P682" s="58"/>
      <c r="Q682" s="58"/>
      <c r="R682" s="45"/>
      <c r="S682" s="110">
        <v>3562539.7</v>
      </c>
      <c r="T682" s="110"/>
      <c r="U682" s="110"/>
      <c r="V682" s="111">
        <v>190314.62</v>
      </c>
      <c r="W682" s="58">
        <f t="shared" si="302"/>
        <v>53438.1</v>
      </c>
      <c r="X682" s="45"/>
      <c r="Y682" s="45"/>
      <c r="Z682" s="45"/>
      <c r="AA682" s="45"/>
      <c r="AB682" s="45">
        <f t="shared" si="303"/>
        <v>3806292.42</v>
      </c>
      <c r="AC682" s="46"/>
      <c r="AD682" s="46">
        <v>2028</v>
      </c>
      <c r="AE682" s="46">
        <v>2028</v>
      </c>
      <c r="AF682" s="4"/>
      <c r="AG682" s="16"/>
    </row>
    <row r="683" spans="1:33" s="5" customFormat="1" ht="24" customHeight="1">
      <c r="A683" s="46">
        <f t="shared" si="304"/>
        <v>40</v>
      </c>
      <c r="B683" s="157" t="s">
        <v>57</v>
      </c>
      <c r="C683" s="77">
        <f t="shared" si="301"/>
        <v>20438124.539999999</v>
      </c>
      <c r="D683" s="58">
        <v>1730348.55</v>
      </c>
      <c r="E683" s="58"/>
      <c r="F683" s="58"/>
      <c r="G683" s="51">
        <v>1348702.31</v>
      </c>
      <c r="H683" s="110">
        <v>3086288.1</v>
      </c>
      <c r="I683" s="110">
        <v>7091941.2599999998</v>
      </c>
      <c r="J683" s="85">
        <v>1</v>
      </c>
      <c r="K683" s="58">
        <v>2593865.02</v>
      </c>
      <c r="L683" s="51">
        <v>3278133.88</v>
      </c>
      <c r="M683" s="57"/>
      <c r="N683" s="57"/>
      <c r="O683" s="57"/>
      <c r="P683" s="58"/>
      <c r="Q683" s="58"/>
      <c r="R683" s="45"/>
      <c r="S683" s="110"/>
      <c r="T683" s="110"/>
      <c r="U683" s="110"/>
      <c r="V683" s="111">
        <v>1021906.23</v>
      </c>
      <c r="W683" s="58">
        <f t="shared" si="302"/>
        <v>286939.19</v>
      </c>
      <c r="X683" s="45"/>
      <c r="Y683" s="45"/>
      <c r="Z683" s="45"/>
      <c r="AA683" s="45"/>
      <c r="AB683" s="45">
        <f t="shared" si="303"/>
        <v>20438124.539999999</v>
      </c>
      <c r="AC683" s="46"/>
      <c r="AD683" s="46">
        <v>2028</v>
      </c>
      <c r="AE683" s="46">
        <v>2028</v>
      </c>
      <c r="AF683" s="4"/>
      <c r="AG683" s="16"/>
    </row>
    <row r="684" spans="1:33" s="5" customFormat="1" ht="24" customHeight="1">
      <c r="A684" s="46">
        <f t="shared" si="304"/>
        <v>41</v>
      </c>
      <c r="B684" s="157" t="s">
        <v>58</v>
      </c>
      <c r="C684" s="77">
        <f t="shared" si="301"/>
        <v>31720948.27</v>
      </c>
      <c r="D684" s="58"/>
      <c r="E684" s="58"/>
      <c r="F684" s="58"/>
      <c r="G684" s="51"/>
      <c r="H684" s="110"/>
      <c r="I684" s="110"/>
      <c r="J684" s="85"/>
      <c r="K684" s="58"/>
      <c r="L684" s="51"/>
      <c r="M684" s="57"/>
      <c r="N684" s="57"/>
      <c r="O684" s="57"/>
      <c r="P684" s="58"/>
      <c r="Q684" s="58">
        <v>2974181.5</v>
      </c>
      <c r="R684" s="45">
        <v>20187819.620000001</v>
      </c>
      <c r="S684" s="110">
        <v>6527556.3799999999</v>
      </c>
      <c r="T684" s="110"/>
      <c r="U684" s="110"/>
      <c r="V684" s="111">
        <v>1586047.41</v>
      </c>
      <c r="W684" s="58">
        <f t="shared" si="302"/>
        <v>445343.36</v>
      </c>
      <c r="X684" s="45"/>
      <c r="Y684" s="45"/>
      <c r="Z684" s="45"/>
      <c r="AA684" s="45"/>
      <c r="AB684" s="45">
        <f t="shared" si="303"/>
        <v>31720948.27</v>
      </c>
      <c r="AC684" s="46"/>
      <c r="AD684" s="46">
        <v>2028</v>
      </c>
      <c r="AE684" s="46">
        <v>2028</v>
      </c>
      <c r="AF684" s="4"/>
      <c r="AG684" s="16"/>
    </row>
    <row r="685" spans="1:33" s="5" customFormat="1" ht="24" customHeight="1">
      <c r="A685" s="46">
        <f t="shared" si="304"/>
        <v>42</v>
      </c>
      <c r="B685" s="157" t="s">
        <v>217</v>
      </c>
      <c r="C685" s="77">
        <f t="shared" si="301"/>
        <v>2771340</v>
      </c>
      <c r="D685" s="58"/>
      <c r="E685" s="58"/>
      <c r="F685" s="58"/>
      <c r="G685" s="51"/>
      <c r="H685" s="110"/>
      <c r="I685" s="110"/>
      <c r="J685" s="85">
        <v>1</v>
      </c>
      <c r="K685" s="58">
        <v>2593865.02</v>
      </c>
      <c r="L685" s="51"/>
      <c r="M685" s="57"/>
      <c r="N685" s="57"/>
      <c r="O685" s="57"/>
      <c r="P685" s="58"/>
      <c r="Q685" s="58"/>
      <c r="R685" s="45"/>
      <c r="S685" s="110"/>
      <c r="T685" s="110"/>
      <c r="U685" s="110"/>
      <c r="V685" s="111">
        <v>138567</v>
      </c>
      <c r="W685" s="58">
        <f t="shared" si="302"/>
        <v>38907.980000000003</v>
      </c>
      <c r="X685" s="45"/>
      <c r="Y685" s="45"/>
      <c r="Z685" s="45"/>
      <c r="AA685" s="45"/>
      <c r="AB685" s="45">
        <f t="shared" si="303"/>
        <v>2771340</v>
      </c>
      <c r="AC685" s="46"/>
      <c r="AD685" s="46">
        <v>2028</v>
      </c>
      <c r="AE685" s="46">
        <v>2028</v>
      </c>
      <c r="AF685" s="4"/>
      <c r="AG685" s="16"/>
    </row>
    <row r="686" spans="1:33" s="5" customFormat="1" ht="24" customHeight="1">
      <c r="A686" s="46">
        <f t="shared" si="304"/>
        <v>43</v>
      </c>
      <c r="B686" s="157" t="s">
        <v>59</v>
      </c>
      <c r="C686" s="77">
        <f t="shared" si="301"/>
        <v>23212209.43</v>
      </c>
      <c r="D686" s="58">
        <v>1469379.84</v>
      </c>
      <c r="E686" s="58"/>
      <c r="F686" s="58"/>
      <c r="G686" s="51">
        <v>1145292.95</v>
      </c>
      <c r="H686" s="110">
        <v>2620818.52</v>
      </c>
      <c r="I686" s="110">
        <v>13896356.93</v>
      </c>
      <c r="J686" s="85">
        <v>1</v>
      </c>
      <c r="K686" s="58">
        <v>2593865.02</v>
      </c>
      <c r="L686" s="51"/>
      <c r="M686" s="57"/>
      <c r="N686" s="57"/>
      <c r="O686" s="57"/>
      <c r="P686" s="58"/>
      <c r="Q686" s="58"/>
      <c r="R686" s="45"/>
      <c r="S686" s="110"/>
      <c r="T686" s="110"/>
      <c r="U686" s="110"/>
      <c r="V686" s="111">
        <v>1160610.47</v>
      </c>
      <c r="W686" s="58">
        <f t="shared" si="302"/>
        <v>325885.7</v>
      </c>
      <c r="X686" s="45"/>
      <c r="Y686" s="45"/>
      <c r="Z686" s="45"/>
      <c r="AA686" s="45"/>
      <c r="AB686" s="45">
        <f t="shared" si="303"/>
        <v>23212209.43</v>
      </c>
      <c r="AC686" s="46"/>
      <c r="AD686" s="46">
        <v>2028</v>
      </c>
      <c r="AE686" s="46">
        <v>2028</v>
      </c>
      <c r="AF686" s="4"/>
      <c r="AG686" s="16"/>
    </row>
    <row r="687" spans="1:33" s="5" customFormat="1" ht="24" customHeight="1">
      <c r="A687" s="46">
        <f t="shared" si="304"/>
        <v>44</v>
      </c>
      <c r="B687" s="157" t="s">
        <v>73</v>
      </c>
      <c r="C687" s="77">
        <f t="shared" si="301"/>
        <v>2771340</v>
      </c>
      <c r="D687" s="58"/>
      <c r="E687" s="58"/>
      <c r="F687" s="58"/>
      <c r="G687" s="51"/>
      <c r="H687" s="110"/>
      <c r="I687" s="110"/>
      <c r="J687" s="85">
        <v>1</v>
      </c>
      <c r="K687" s="58">
        <v>2593865.02</v>
      </c>
      <c r="L687" s="51"/>
      <c r="M687" s="57"/>
      <c r="N687" s="57"/>
      <c r="O687" s="57"/>
      <c r="P687" s="58"/>
      <c r="Q687" s="58"/>
      <c r="R687" s="45"/>
      <c r="S687" s="110"/>
      <c r="T687" s="110"/>
      <c r="U687" s="110"/>
      <c r="V687" s="111">
        <v>138567</v>
      </c>
      <c r="W687" s="58">
        <f t="shared" si="302"/>
        <v>38907.980000000003</v>
      </c>
      <c r="X687" s="45"/>
      <c r="Y687" s="45"/>
      <c r="Z687" s="45"/>
      <c r="AA687" s="45"/>
      <c r="AB687" s="45">
        <f t="shared" si="303"/>
        <v>2771340</v>
      </c>
      <c r="AC687" s="46"/>
      <c r="AD687" s="46">
        <v>2028</v>
      </c>
      <c r="AE687" s="46">
        <v>2028</v>
      </c>
      <c r="AF687" s="4"/>
      <c r="AG687" s="16"/>
    </row>
    <row r="688" spans="1:33" s="5" customFormat="1" ht="24" customHeight="1">
      <c r="A688" s="46">
        <f t="shared" si="304"/>
        <v>45</v>
      </c>
      <c r="B688" s="157" t="s">
        <v>74</v>
      </c>
      <c r="C688" s="77">
        <f t="shared" si="301"/>
        <v>2771340</v>
      </c>
      <c r="D688" s="58"/>
      <c r="E688" s="58"/>
      <c r="F688" s="58"/>
      <c r="G688" s="51"/>
      <c r="H688" s="110"/>
      <c r="I688" s="110"/>
      <c r="J688" s="85">
        <v>1</v>
      </c>
      <c r="K688" s="58">
        <v>2593865.02</v>
      </c>
      <c r="L688" s="51"/>
      <c r="M688" s="57"/>
      <c r="N688" s="57"/>
      <c r="O688" s="57"/>
      <c r="P688" s="58"/>
      <c r="Q688" s="58"/>
      <c r="R688" s="45"/>
      <c r="S688" s="110"/>
      <c r="T688" s="110"/>
      <c r="U688" s="110"/>
      <c r="V688" s="111">
        <v>138567</v>
      </c>
      <c r="W688" s="58">
        <f t="shared" si="302"/>
        <v>38907.980000000003</v>
      </c>
      <c r="X688" s="45"/>
      <c r="Y688" s="45"/>
      <c r="Z688" s="45"/>
      <c r="AA688" s="45"/>
      <c r="AB688" s="45">
        <f t="shared" si="303"/>
        <v>2771340</v>
      </c>
      <c r="AC688" s="46"/>
      <c r="AD688" s="46">
        <v>2028</v>
      </c>
      <c r="AE688" s="46">
        <v>2028</v>
      </c>
      <c r="AF688" s="4"/>
      <c r="AG688" s="16"/>
    </row>
    <row r="689" spans="1:33" s="5" customFormat="1" ht="24" customHeight="1">
      <c r="A689" s="46">
        <f t="shared" si="304"/>
        <v>46</v>
      </c>
      <c r="B689" s="157" t="s">
        <v>622</v>
      </c>
      <c r="C689" s="77">
        <f t="shared" si="301"/>
        <v>2771340</v>
      </c>
      <c r="D689" s="58"/>
      <c r="E689" s="58"/>
      <c r="F689" s="58"/>
      <c r="G689" s="51"/>
      <c r="H689" s="110"/>
      <c r="I689" s="110"/>
      <c r="J689" s="85">
        <v>1</v>
      </c>
      <c r="K689" s="58">
        <v>2593865.02</v>
      </c>
      <c r="L689" s="51"/>
      <c r="M689" s="57"/>
      <c r="N689" s="57"/>
      <c r="O689" s="57"/>
      <c r="P689" s="58"/>
      <c r="Q689" s="58"/>
      <c r="R689" s="45"/>
      <c r="S689" s="110"/>
      <c r="T689" s="110"/>
      <c r="U689" s="110"/>
      <c r="V689" s="111">
        <v>138567</v>
      </c>
      <c r="W689" s="58">
        <f t="shared" si="302"/>
        <v>38907.980000000003</v>
      </c>
      <c r="X689" s="45"/>
      <c r="Y689" s="45"/>
      <c r="Z689" s="45"/>
      <c r="AA689" s="45"/>
      <c r="AB689" s="45">
        <f t="shared" si="303"/>
        <v>2771340</v>
      </c>
      <c r="AC689" s="46"/>
      <c r="AD689" s="46">
        <v>2028</v>
      </c>
      <c r="AE689" s="46">
        <v>2028</v>
      </c>
      <c r="AF689" s="4"/>
      <c r="AG689" s="16"/>
    </row>
    <row r="690" spans="1:33" s="5" customFormat="1" ht="24" customHeight="1">
      <c r="A690" s="46">
        <f t="shared" si="304"/>
        <v>47</v>
      </c>
      <c r="B690" s="157" t="s">
        <v>131</v>
      </c>
      <c r="C690" s="77">
        <f t="shared" si="301"/>
        <v>2771340</v>
      </c>
      <c r="D690" s="58"/>
      <c r="E690" s="58"/>
      <c r="F690" s="58"/>
      <c r="G690" s="51"/>
      <c r="H690" s="110"/>
      <c r="I690" s="110"/>
      <c r="J690" s="85">
        <v>1</v>
      </c>
      <c r="K690" s="58">
        <v>2593865.02</v>
      </c>
      <c r="L690" s="51"/>
      <c r="M690" s="57"/>
      <c r="N690" s="57"/>
      <c r="O690" s="57"/>
      <c r="P690" s="58"/>
      <c r="Q690" s="58"/>
      <c r="R690" s="45"/>
      <c r="S690" s="110"/>
      <c r="T690" s="110"/>
      <c r="U690" s="110"/>
      <c r="V690" s="111">
        <v>138567</v>
      </c>
      <c r="W690" s="58">
        <f t="shared" si="302"/>
        <v>38907.980000000003</v>
      </c>
      <c r="X690" s="45"/>
      <c r="Y690" s="45"/>
      <c r="Z690" s="45"/>
      <c r="AA690" s="45"/>
      <c r="AB690" s="45">
        <f t="shared" si="303"/>
        <v>2771340</v>
      </c>
      <c r="AC690" s="46"/>
      <c r="AD690" s="46">
        <v>2028</v>
      </c>
      <c r="AE690" s="46">
        <v>2028</v>
      </c>
      <c r="AF690" s="16"/>
      <c r="AG690" s="16"/>
    </row>
    <row r="691" spans="1:33" s="5" customFormat="1" ht="24" customHeight="1">
      <c r="A691" s="46">
        <f t="shared" si="304"/>
        <v>48</v>
      </c>
      <c r="B691" s="157" t="s">
        <v>114</v>
      </c>
      <c r="C691" s="77">
        <f t="shared" si="301"/>
        <v>29270883.120000001</v>
      </c>
      <c r="D691" s="58"/>
      <c r="E691" s="58"/>
      <c r="F691" s="58"/>
      <c r="G691" s="51"/>
      <c r="H691" s="110"/>
      <c r="I691" s="110">
        <v>17128587.010000002</v>
      </c>
      <c r="J691" s="85">
        <v>1</v>
      </c>
      <c r="K691" s="58">
        <v>2593865.02</v>
      </c>
      <c r="L691" s="51">
        <v>7673941.0300000003</v>
      </c>
      <c r="M691" s="57"/>
      <c r="N691" s="57"/>
      <c r="O691" s="57"/>
      <c r="P691" s="58"/>
      <c r="Q691" s="58"/>
      <c r="R691" s="45"/>
      <c r="S691" s="110"/>
      <c r="T691" s="110"/>
      <c r="U691" s="110"/>
      <c r="V691" s="111">
        <v>1463544.16</v>
      </c>
      <c r="W691" s="58">
        <f t="shared" si="302"/>
        <v>410945.9</v>
      </c>
      <c r="X691" s="45"/>
      <c r="Y691" s="45"/>
      <c r="Z691" s="45"/>
      <c r="AA691" s="45"/>
      <c r="AB691" s="45">
        <f t="shared" si="303"/>
        <v>29270883.120000001</v>
      </c>
      <c r="AC691" s="46"/>
      <c r="AD691" s="46">
        <v>2028</v>
      </c>
      <c r="AE691" s="46">
        <v>2028</v>
      </c>
      <c r="AF691" s="16"/>
      <c r="AG691" s="16"/>
    </row>
    <row r="692" spans="1:33" s="5" customFormat="1" ht="24" customHeight="1">
      <c r="A692" s="46">
        <f t="shared" si="304"/>
        <v>49</v>
      </c>
      <c r="B692" s="157" t="s">
        <v>623</v>
      </c>
      <c r="C692" s="77">
        <f t="shared" si="301"/>
        <v>2771340</v>
      </c>
      <c r="D692" s="58"/>
      <c r="E692" s="45"/>
      <c r="F692" s="45"/>
      <c r="G692" s="51"/>
      <c r="H692" s="58"/>
      <c r="I692" s="110"/>
      <c r="J692" s="85">
        <v>1</v>
      </c>
      <c r="K692" s="58">
        <v>2593865.02</v>
      </c>
      <c r="L692" s="51"/>
      <c r="M692" s="57"/>
      <c r="N692" s="57"/>
      <c r="O692" s="57"/>
      <c r="P692" s="45"/>
      <c r="Q692" s="58"/>
      <c r="R692" s="58"/>
      <c r="S692" s="58"/>
      <c r="T692" s="58"/>
      <c r="U692" s="58"/>
      <c r="V692" s="111">
        <v>138567</v>
      </c>
      <c r="W692" s="58">
        <f t="shared" si="302"/>
        <v>38907.980000000003</v>
      </c>
      <c r="X692" s="45"/>
      <c r="Y692" s="45"/>
      <c r="Z692" s="45"/>
      <c r="AA692" s="45"/>
      <c r="AB692" s="45">
        <f t="shared" si="303"/>
        <v>2771340</v>
      </c>
      <c r="AC692" s="46"/>
      <c r="AD692" s="46">
        <v>2028</v>
      </c>
      <c r="AE692" s="46">
        <v>2028</v>
      </c>
      <c r="AF692" s="4"/>
      <c r="AG692" s="16"/>
    </row>
    <row r="693" spans="1:33" s="26" customFormat="1" ht="24" customHeight="1">
      <c r="A693" s="175" t="s">
        <v>601</v>
      </c>
      <c r="B693" s="175"/>
      <c r="C693" s="61">
        <f t="shared" ref="C693:AC693" si="305">SUM(C678:C692)</f>
        <v>136161857.78</v>
      </c>
      <c r="D693" s="61">
        <f t="shared" si="305"/>
        <v>3199728.39</v>
      </c>
      <c r="E693" s="61">
        <f t="shared" si="305"/>
        <v>0</v>
      </c>
      <c r="F693" s="61">
        <f t="shared" si="305"/>
        <v>0</v>
      </c>
      <c r="G693" s="61">
        <f t="shared" si="305"/>
        <v>2493995.2599999998</v>
      </c>
      <c r="H693" s="61">
        <f t="shared" si="305"/>
        <v>5707106.6200000001</v>
      </c>
      <c r="I693" s="61">
        <f t="shared" si="305"/>
        <v>38116885.200000003</v>
      </c>
      <c r="J693" s="87">
        <f t="shared" si="305"/>
        <v>13</v>
      </c>
      <c r="K693" s="61">
        <f t="shared" si="305"/>
        <v>33720245.259999998</v>
      </c>
      <c r="L693" s="61">
        <f t="shared" si="305"/>
        <v>10952074.91</v>
      </c>
      <c r="M693" s="61">
        <f t="shared" si="305"/>
        <v>0</v>
      </c>
      <c r="N693" s="61">
        <f t="shared" si="305"/>
        <v>0</v>
      </c>
      <c r="O693" s="61">
        <f t="shared" si="305"/>
        <v>0</v>
      </c>
      <c r="P693" s="61">
        <f t="shared" si="305"/>
        <v>0</v>
      </c>
      <c r="Q693" s="61">
        <f t="shared" si="305"/>
        <v>2974181.5</v>
      </c>
      <c r="R693" s="61">
        <f t="shared" si="305"/>
        <v>20187819.620000001</v>
      </c>
      <c r="S693" s="61">
        <f t="shared" si="305"/>
        <v>10090096.08</v>
      </c>
      <c r="T693" s="61">
        <f t="shared" si="305"/>
        <v>0</v>
      </c>
      <c r="U693" s="61">
        <f t="shared" si="305"/>
        <v>0</v>
      </c>
      <c r="V693" s="61">
        <f t="shared" si="305"/>
        <v>6808092.8899999997</v>
      </c>
      <c r="W693" s="61">
        <f t="shared" si="305"/>
        <v>1911632.05</v>
      </c>
      <c r="X693" s="61">
        <f t="shared" si="305"/>
        <v>0</v>
      </c>
      <c r="Y693" s="61">
        <f t="shared" si="305"/>
        <v>0</v>
      </c>
      <c r="Z693" s="61">
        <f t="shared" si="305"/>
        <v>0</v>
      </c>
      <c r="AA693" s="61">
        <f t="shared" si="305"/>
        <v>0</v>
      </c>
      <c r="AB693" s="61">
        <f t="shared" si="305"/>
        <v>136161857.78</v>
      </c>
      <c r="AC693" s="61">
        <f t="shared" si="305"/>
        <v>0</v>
      </c>
      <c r="AD693" s="170" t="s">
        <v>29</v>
      </c>
      <c r="AE693" s="170" t="s">
        <v>29</v>
      </c>
      <c r="AF693" s="24"/>
      <c r="AG693" s="25"/>
    </row>
    <row r="694" spans="1:33" ht="24" customHeight="1">
      <c r="A694" s="179" t="s">
        <v>95</v>
      </c>
      <c r="B694" s="179"/>
      <c r="C694" s="179"/>
      <c r="D694" s="179"/>
      <c r="E694" s="179"/>
      <c r="F694" s="179"/>
      <c r="G694" s="179"/>
      <c r="H694" s="179"/>
      <c r="I694" s="179"/>
      <c r="J694" s="179"/>
      <c r="K694" s="179"/>
      <c r="L694" s="179"/>
      <c r="M694" s="179"/>
      <c r="N694" s="179"/>
      <c r="O694" s="179"/>
      <c r="P694" s="179"/>
      <c r="Q694" s="179"/>
      <c r="R694" s="179"/>
      <c r="S694" s="179"/>
      <c r="T694" s="179"/>
      <c r="U694" s="179"/>
      <c r="V694" s="179"/>
      <c r="W694" s="179"/>
      <c r="X694" s="179"/>
      <c r="Y694" s="179"/>
      <c r="Z694" s="179"/>
      <c r="AA694" s="179"/>
      <c r="AB694" s="179"/>
      <c r="AC694" s="179"/>
      <c r="AD694" s="179"/>
      <c r="AE694" s="179"/>
      <c r="AF694" s="93"/>
      <c r="AG694" s="94"/>
    </row>
    <row r="695" spans="1:33" s="54" customFormat="1" ht="23.25" customHeight="1">
      <c r="A695" s="46">
        <f>A692+1</f>
        <v>50</v>
      </c>
      <c r="B695" s="47" t="s">
        <v>821</v>
      </c>
      <c r="C695" s="48">
        <f t="shared" ref="C695" si="306">D695+F695+G695+H695+I695+K695+L695+M695+O695+P695+Q695+R695+S695+W695+V695+X695</f>
        <v>20740058.079999998</v>
      </c>
      <c r="D695" s="41"/>
      <c r="E695" s="42"/>
      <c r="F695" s="42"/>
      <c r="G695" s="39"/>
      <c r="H695" s="43"/>
      <c r="I695" s="43"/>
      <c r="J695" s="73"/>
      <c r="K695" s="95"/>
      <c r="L695" s="171"/>
      <c r="M695" s="171"/>
      <c r="N695" s="171"/>
      <c r="O695" s="171"/>
      <c r="P695" s="50">
        <v>13728591.800000001</v>
      </c>
      <c r="Q695" s="50"/>
      <c r="R695" s="50">
        <v>5745641.1500000004</v>
      </c>
      <c r="S695" s="50"/>
      <c r="T695" s="50"/>
      <c r="U695" s="169"/>
      <c r="V695" s="50">
        <f>686429.59+287282.05</f>
        <v>973711.64</v>
      </c>
      <c r="W695" s="58">
        <f t="shared" ref="W695" si="307">ROUND((D695+F695+G695+H695+I695+K695+L695+M695+O695+P695+Q695+R695+S695)*1.5%,2)</f>
        <v>292113.49</v>
      </c>
      <c r="X695" s="42"/>
      <c r="Y695" s="42"/>
      <c r="Z695" s="42"/>
      <c r="AA695" s="42"/>
      <c r="AB695" s="45">
        <f t="shared" ref="AB695" si="308">C695</f>
        <v>20740058.079999998</v>
      </c>
      <c r="AC695" s="46"/>
      <c r="AD695" s="46">
        <v>2028</v>
      </c>
      <c r="AE695" s="46">
        <v>2028</v>
      </c>
      <c r="AF695" s="53"/>
      <c r="AG695" s="53"/>
    </row>
    <row r="696" spans="1:33" s="54" customFormat="1" ht="22.5" customHeight="1">
      <c r="A696" s="46">
        <f>A695+1</f>
        <v>51</v>
      </c>
      <c r="B696" s="47" t="s">
        <v>624</v>
      </c>
      <c r="C696" s="48">
        <f t="shared" ref="C696:C825" si="309">D696+F696+G696+H696+I696+K696+L696+M696+O696+P696+Q696+R696+S696+W696+V696+X696</f>
        <v>3849957.96</v>
      </c>
      <c r="D696" s="41"/>
      <c r="E696" s="42"/>
      <c r="F696" s="42"/>
      <c r="G696" s="39"/>
      <c r="H696" s="43"/>
      <c r="I696" s="43"/>
      <c r="J696" s="42"/>
      <c r="K696" s="56"/>
      <c r="L696" s="39"/>
      <c r="M696" s="40"/>
      <c r="N696" s="100">
        <v>1</v>
      </c>
      <c r="O696" s="57">
        <v>3614984</v>
      </c>
      <c r="P696" s="41"/>
      <c r="Q696" s="41"/>
      <c r="R696" s="42"/>
      <c r="S696" s="43"/>
      <c r="T696" s="43"/>
      <c r="U696" s="43"/>
      <c r="V696" s="44">
        <v>180749.2</v>
      </c>
      <c r="W696" s="58">
        <f t="shared" ref="W696:W759" si="310">ROUND((D696+F696+G696+H696+I696+K696+L696+M696+O696+P696+Q696+R696+S696)*1.5%,2)</f>
        <v>54224.76</v>
      </c>
      <c r="X696" s="42"/>
      <c r="Y696" s="42"/>
      <c r="Z696" s="42"/>
      <c r="AA696" s="42"/>
      <c r="AB696" s="45">
        <f t="shared" ref="AB696:AB759" si="311">C696</f>
        <v>3849957.96</v>
      </c>
      <c r="AC696" s="46"/>
      <c r="AD696" s="46">
        <v>2028</v>
      </c>
      <c r="AE696" s="46">
        <v>2029</v>
      </c>
      <c r="AF696" s="53"/>
      <c r="AG696" s="53"/>
    </row>
    <row r="697" spans="1:33" s="54" customFormat="1" ht="22.5" customHeight="1">
      <c r="A697" s="46">
        <f t="shared" ref="A697:A761" si="312">A696+1</f>
        <v>52</v>
      </c>
      <c r="B697" s="47" t="s">
        <v>625</v>
      </c>
      <c r="C697" s="48">
        <f t="shared" si="309"/>
        <v>3849957.96</v>
      </c>
      <c r="D697" s="41"/>
      <c r="E697" s="42"/>
      <c r="F697" s="42"/>
      <c r="G697" s="39"/>
      <c r="H697" s="43"/>
      <c r="I697" s="43"/>
      <c r="J697" s="42"/>
      <c r="K697" s="56"/>
      <c r="L697" s="39"/>
      <c r="M697" s="40"/>
      <c r="N697" s="100">
        <v>1</v>
      </c>
      <c r="O697" s="57">
        <v>3614984</v>
      </c>
      <c r="P697" s="41"/>
      <c r="Q697" s="41"/>
      <c r="R697" s="42"/>
      <c r="S697" s="43"/>
      <c r="T697" s="43"/>
      <c r="U697" s="43"/>
      <c r="V697" s="44">
        <v>180749.2</v>
      </c>
      <c r="W697" s="58">
        <f t="shared" si="310"/>
        <v>54224.76</v>
      </c>
      <c r="X697" s="42"/>
      <c r="Y697" s="42"/>
      <c r="Z697" s="42"/>
      <c r="AA697" s="42"/>
      <c r="AB697" s="45">
        <f t="shared" si="311"/>
        <v>3849957.96</v>
      </c>
      <c r="AC697" s="46"/>
      <c r="AD697" s="46">
        <v>2028</v>
      </c>
      <c r="AE697" s="46">
        <v>2029</v>
      </c>
      <c r="AF697" s="53"/>
      <c r="AG697" s="53"/>
    </row>
    <row r="698" spans="1:33" s="54" customFormat="1" ht="22.5" customHeight="1">
      <c r="A698" s="46">
        <f t="shared" si="312"/>
        <v>53</v>
      </c>
      <c r="B698" s="47" t="s">
        <v>626</v>
      </c>
      <c r="C698" s="48">
        <f t="shared" si="309"/>
        <v>7699915.9199999999</v>
      </c>
      <c r="D698" s="41"/>
      <c r="E698" s="42"/>
      <c r="F698" s="42"/>
      <c r="G698" s="39"/>
      <c r="H698" s="43"/>
      <c r="I698" s="43"/>
      <c r="J698" s="42"/>
      <c r="K698" s="56"/>
      <c r="L698" s="39"/>
      <c r="M698" s="40"/>
      <c r="N698" s="100">
        <v>2</v>
      </c>
      <c r="O698" s="57">
        <f>3614984*N698</f>
        <v>7229968</v>
      </c>
      <c r="P698" s="41"/>
      <c r="Q698" s="41"/>
      <c r="R698" s="42"/>
      <c r="S698" s="43"/>
      <c r="T698" s="43"/>
      <c r="U698" s="43"/>
      <c r="V698" s="44">
        <v>361498.4</v>
      </c>
      <c r="W698" s="58">
        <f t="shared" si="310"/>
        <v>108449.52</v>
      </c>
      <c r="X698" s="42"/>
      <c r="Y698" s="42"/>
      <c r="Z698" s="42"/>
      <c r="AA698" s="42"/>
      <c r="AB698" s="45">
        <f t="shared" si="311"/>
        <v>7699915.9199999999</v>
      </c>
      <c r="AC698" s="46"/>
      <c r="AD698" s="46">
        <v>2028</v>
      </c>
      <c r="AE698" s="46">
        <v>2029</v>
      </c>
      <c r="AF698" s="53"/>
      <c r="AG698" s="53"/>
    </row>
    <row r="699" spans="1:33" s="54" customFormat="1" ht="22.5" customHeight="1">
      <c r="A699" s="46">
        <f t="shared" si="312"/>
        <v>54</v>
      </c>
      <c r="B699" s="47" t="s">
        <v>627</v>
      </c>
      <c r="C699" s="48">
        <f t="shared" si="309"/>
        <v>3849957.96</v>
      </c>
      <c r="D699" s="41"/>
      <c r="E699" s="42"/>
      <c r="F699" s="42"/>
      <c r="G699" s="39"/>
      <c r="H699" s="43"/>
      <c r="I699" s="43"/>
      <c r="J699" s="42"/>
      <c r="K699" s="56"/>
      <c r="L699" s="39"/>
      <c r="M699" s="40"/>
      <c r="N699" s="100">
        <v>1</v>
      </c>
      <c r="O699" s="57">
        <v>3614984</v>
      </c>
      <c r="P699" s="41"/>
      <c r="Q699" s="41"/>
      <c r="R699" s="42"/>
      <c r="S699" s="43"/>
      <c r="T699" s="43"/>
      <c r="U699" s="43"/>
      <c r="V699" s="44">
        <v>180749.2</v>
      </c>
      <c r="W699" s="58">
        <f t="shared" si="310"/>
        <v>54224.76</v>
      </c>
      <c r="X699" s="42"/>
      <c r="Y699" s="42"/>
      <c r="Z699" s="42"/>
      <c r="AA699" s="42"/>
      <c r="AB699" s="45">
        <f t="shared" si="311"/>
        <v>3849957.96</v>
      </c>
      <c r="AC699" s="46"/>
      <c r="AD699" s="46">
        <v>2028</v>
      </c>
      <c r="AE699" s="46">
        <v>2029</v>
      </c>
      <c r="AF699" s="53"/>
      <c r="AG699" s="53"/>
    </row>
    <row r="700" spans="1:33" s="54" customFormat="1" ht="22.5" customHeight="1">
      <c r="A700" s="46">
        <f t="shared" si="312"/>
        <v>55</v>
      </c>
      <c r="B700" s="47" t="s">
        <v>628</v>
      </c>
      <c r="C700" s="48">
        <f t="shared" si="309"/>
        <v>7699915.9199999999</v>
      </c>
      <c r="D700" s="41"/>
      <c r="E700" s="42"/>
      <c r="F700" s="42"/>
      <c r="G700" s="39"/>
      <c r="H700" s="43"/>
      <c r="I700" s="43"/>
      <c r="J700" s="42"/>
      <c r="K700" s="56"/>
      <c r="L700" s="39"/>
      <c r="M700" s="40"/>
      <c r="N700" s="100">
        <v>2</v>
      </c>
      <c r="O700" s="57">
        <f>3614984*N700</f>
        <v>7229968</v>
      </c>
      <c r="P700" s="41"/>
      <c r="Q700" s="41"/>
      <c r="R700" s="42"/>
      <c r="S700" s="43"/>
      <c r="T700" s="43"/>
      <c r="U700" s="43"/>
      <c r="V700" s="44">
        <v>361498.4</v>
      </c>
      <c r="W700" s="58">
        <f t="shared" si="310"/>
        <v>108449.52</v>
      </c>
      <c r="X700" s="42"/>
      <c r="Y700" s="42"/>
      <c r="Z700" s="42"/>
      <c r="AA700" s="42"/>
      <c r="AB700" s="45">
        <f t="shared" si="311"/>
        <v>7699915.9199999999</v>
      </c>
      <c r="AC700" s="46"/>
      <c r="AD700" s="46">
        <v>2028</v>
      </c>
      <c r="AE700" s="46">
        <v>2029</v>
      </c>
      <c r="AF700" s="53"/>
      <c r="AG700" s="53"/>
    </row>
    <row r="701" spans="1:33" s="54" customFormat="1" ht="22.5" customHeight="1">
      <c r="A701" s="46">
        <f t="shared" si="312"/>
        <v>56</v>
      </c>
      <c r="B701" s="47" t="s">
        <v>119</v>
      </c>
      <c r="C701" s="48">
        <f t="shared" si="309"/>
        <v>3618969.05</v>
      </c>
      <c r="D701" s="41"/>
      <c r="E701" s="42"/>
      <c r="F701" s="42"/>
      <c r="G701" s="39"/>
      <c r="H701" s="43"/>
      <c r="I701" s="43"/>
      <c r="J701" s="42"/>
      <c r="K701" s="56"/>
      <c r="L701" s="39"/>
      <c r="M701" s="40"/>
      <c r="N701" s="100">
        <v>1</v>
      </c>
      <c r="O701" s="57">
        <v>3398093</v>
      </c>
      <c r="P701" s="41"/>
      <c r="Q701" s="41"/>
      <c r="R701" s="42"/>
      <c r="S701" s="43"/>
      <c r="T701" s="43"/>
      <c r="U701" s="43"/>
      <c r="V701" s="44">
        <v>169904.65</v>
      </c>
      <c r="W701" s="58">
        <f t="shared" si="310"/>
        <v>50971.4</v>
      </c>
      <c r="X701" s="42"/>
      <c r="Y701" s="42"/>
      <c r="Z701" s="42"/>
      <c r="AA701" s="42"/>
      <c r="AB701" s="45">
        <f t="shared" si="311"/>
        <v>3618969.05</v>
      </c>
      <c r="AC701" s="46"/>
      <c r="AD701" s="46">
        <v>2028</v>
      </c>
      <c r="AE701" s="46">
        <v>2029</v>
      </c>
      <c r="AF701" s="53"/>
      <c r="AG701" s="53"/>
    </row>
    <row r="702" spans="1:33" s="54" customFormat="1" ht="22.5" customHeight="1">
      <c r="A702" s="46">
        <f t="shared" si="312"/>
        <v>57</v>
      </c>
      <c r="B702" s="47" t="s">
        <v>629</v>
      </c>
      <c r="C702" s="48">
        <f t="shared" si="309"/>
        <v>3849957.96</v>
      </c>
      <c r="D702" s="41"/>
      <c r="E702" s="42"/>
      <c r="F702" s="42"/>
      <c r="G702" s="39"/>
      <c r="H702" s="43"/>
      <c r="I702" s="43"/>
      <c r="J702" s="42"/>
      <c r="K702" s="56"/>
      <c r="L702" s="39"/>
      <c r="M702" s="40"/>
      <c r="N702" s="100">
        <v>1</v>
      </c>
      <c r="O702" s="57">
        <v>3614984</v>
      </c>
      <c r="P702" s="41"/>
      <c r="Q702" s="41"/>
      <c r="R702" s="42"/>
      <c r="S702" s="43"/>
      <c r="T702" s="43"/>
      <c r="U702" s="43"/>
      <c r="V702" s="44">
        <v>180749.2</v>
      </c>
      <c r="W702" s="58">
        <f t="shared" si="310"/>
        <v>54224.76</v>
      </c>
      <c r="X702" s="42"/>
      <c r="Y702" s="42"/>
      <c r="Z702" s="42"/>
      <c r="AA702" s="42"/>
      <c r="AB702" s="45">
        <f t="shared" si="311"/>
        <v>3849957.96</v>
      </c>
      <c r="AC702" s="46"/>
      <c r="AD702" s="46">
        <v>2028</v>
      </c>
      <c r="AE702" s="46">
        <v>2029</v>
      </c>
      <c r="AF702" s="53"/>
      <c r="AG702" s="53"/>
    </row>
    <row r="703" spans="1:33" s="54" customFormat="1" ht="22.5" customHeight="1">
      <c r="A703" s="46">
        <f t="shared" si="312"/>
        <v>58</v>
      </c>
      <c r="B703" s="47" t="s">
        <v>630</v>
      </c>
      <c r="C703" s="48">
        <f t="shared" si="309"/>
        <v>7699915.9199999999</v>
      </c>
      <c r="D703" s="41"/>
      <c r="E703" s="42"/>
      <c r="F703" s="42"/>
      <c r="G703" s="39"/>
      <c r="H703" s="43"/>
      <c r="I703" s="43"/>
      <c r="J703" s="42"/>
      <c r="K703" s="56"/>
      <c r="L703" s="39"/>
      <c r="M703" s="40"/>
      <c r="N703" s="100">
        <v>2</v>
      </c>
      <c r="O703" s="57">
        <f>3614984*N703</f>
        <v>7229968</v>
      </c>
      <c r="P703" s="41"/>
      <c r="Q703" s="41"/>
      <c r="R703" s="42"/>
      <c r="S703" s="43"/>
      <c r="T703" s="43"/>
      <c r="U703" s="43"/>
      <c r="V703" s="44">
        <v>361498.4</v>
      </c>
      <c r="W703" s="58">
        <f t="shared" si="310"/>
        <v>108449.52</v>
      </c>
      <c r="X703" s="42"/>
      <c r="Y703" s="42"/>
      <c r="Z703" s="42"/>
      <c r="AA703" s="42"/>
      <c r="AB703" s="45">
        <f t="shared" si="311"/>
        <v>7699915.9199999999</v>
      </c>
      <c r="AC703" s="46"/>
      <c r="AD703" s="46">
        <v>2028</v>
      </c>
      <c r="AE703" s="46">
        <v>2029</v>
      </c>
      <c r="AF703" s="53"/>
      <c r="AG703" s="53"/>
    </row>
    <row r="704" spans="1:33" s="54" customFormat="1" ht="22.5" customHeight="1">
      <c r="A704" s="46">
        <f t="shared" si="312"/>
        <v>59</v>
      </c>
      <c r="B704" s="47" t="s">
        <v>631</v>
      </c>
      <c r="C704" s="48">
        <f t="shared" si="309"/>
        <v>11533141.24</v>
      </c>
      <c r="D704" s="41"/>
      <c r="E704" s="42"/>
      <c r="F704" s="42"/>
      <c r="G704" s="39"/>
      <c r="H704" s="43"/>
      <c r="I704" s="43"/>
      <c r="J704" s="42"/>
      <c r="K704" s="56"/>
      <c r="L704" s="39"/>
      <c r="M704" s="40"/>
      <c r="N704" s="100"/>
      <c r="O704" s="57"/>
      <c r="P704" s="41">
        <v>10829240.6</v>
      </c>
      <c r="Q704" s="41"/>
      <c r="R704" s="42"/>
      <c r="S704" s="43"/>
      <c r="T704" s="43"/>
      <c r="U704" s="43"/>
      <c r="V704" s="44">
        <v>541462.03</v>
      </c>
      <c r="W704" s="58">
        <f t="shared" si="310"/>
        <v>162438.60999999999</v>
      </c>
      <c r="X704" s="42"/>
      <c r="Y704" s="42"/>
      <c r="Z704" s="42"/>
      <c r="AA704" s="42"/>
      <c r="AB704" s="45">
        <f t="shared" si="311"/>
        <v>11533141.24</v>
      </c>
      <c r="AC704" s="46"/>
      <c r="AD704" s="46">
        <v>2028</v>
      </c>
      <c r="AE704" s="46">
        <v>2028</v>
      </c>
      <c r="AF704" s="53"/>
      <c r="AG704" s="53"/>
    </row>
    <row r="705" spans="1:33" s="54" customFormat="1" ht="24" customHeight="1">
      <c r="A705" s="46">
        <f t="shared" si="312"/>
        <v>60</v>
      </c>
      <c r="B705" s="47" t="s">
        <v>632</v>
      </c>
      <c r="C705" s="48">
        <f t="shared" si="309"/>
        <v>3849957.96</v>
      </c>
      <c r="D705" s="41"/>
      <c r="E705" s="42"/>
      <c r="F705" s="42"/>
      <c r="G705" s="39"/>
      <c r="H705" s="43"/>
      <c r="I705" s="43"/>
      <c r="J705" s="42"/>
      <c r="K705" s="56"/>
      <c r="L705" s="39"/>
      <c r="M705" s="40"/>
      <c r="N705" s="100">
        <v>1</v>
      </c>
      <c r="O705" s="57">
        <v>3614984</v>
      </c>
      <c r="P705" s="41"/>
      <c r="Q705" s="41"/>
      <c r="R705" s="42"/>
      <c r="S705" s="43"/>
      <c r="T705" s="43"/>
      <c r="U705" s="43"/>
      <c r="V705" s="44">
        <v>180749.2</v>
      </c>
      <c r="W705" s="58">
        <f t="shared" si="310"/>
        <v>54224.76</v>
      </c>
      <c r="X705" s="42"/>
      <c r="Y705" s="42"/>
      <c r="Z705" s="42"/>
      <c r="AA705" s="42"/>
      <c r="AB705" s="45">
        <f t="shared" si="311"/>
        <v>3849957.96</v>
      </c>
      <c r="AC705" s="46"/>
      <c r="AD705" s="46">
        <v>2028</v>
      </c>
      <c r="AE705" s="46">
        <v>2029</v>
      </c>
      <c r="AF705" s="53"/>
      <c r="AG705" s="53"/>
    </row>
    <row r="706" spans="1:33" s="54" customFormat="1" ht="24" customHeight="1">
      <c r="A706" s="46">
        <f t="shared" si="312"/>
        <v>61</v>
      </c>
      <c r="B706" s="47" t="s">
        <v>633</v>
      </c>
      <c r="C706" s="48">
        <f t="shared" si="309"/>
        <v>7699915.9199999999</v>
      </c>
      <c r="D706" s="41"/>
      <c r="E706" s="42"/>
      <c r="F706" s="42"/>
      <c r="G706" s="39"/>
      <c r="H706" s="43"/>
      <c r="I706" s="43"/>
      <c r="J706" s="42"/>
      <c r="K706" s="56"/>
      <c r="L706" s="39"/>
      <c r="M706" s="40"/>
      <c r="N706" s="100">
        <v>2</v>
      </c>
      <c r="O706" s="57">
        <f>3614984*N706</f>
        <v>7229968</v>
      </c>
      <c r="P706" s="41"/>
      <c r="Q706" s="41"/>
      <c r="R706" s="42"/>
      <c r="S706" s="43"/>
      <c r="T706" s="43"/>
      <c r="U706" s="43"/>
      <c r="V706" s="44">
        <v>361498.4</v>
      </c>
      <c r="W706" s="58">
        <f t="shared" si="310"/>
        <v>108449.52</v>
      </c>
      <c r="X706" s="42"/>
      <c r="Y706" s="42"/>
      <c r="Z706" s="42"/>
      <c r="AA706" s="42"/>
      <c r="AB706" s="45">
        <f t="shared" si="311"/>
        <v>7699915.9199999999</v>
      </c>
      <c r="AC706" s="46"/>
      <c r="AD706" s="46">
        <v>2028</v>
      </c>
      <c r="AE706" s="46">
        <v>2029</v>
      </c>
      <c r="AF706" s="53"/>
      <c r="AG706" s="53"/>
    </row>
    <row r="707" spans="1:33" s="54" customFormat="1" ht="24" customHeight="1">
      <c r="A707" s="46">
        <f t="shared" si="312"/>
        <v>62</v>
      </c>
      <c r="B707" s="47" t="s">
        <v>634</v>
      </c>
      <c r="C707" s="48">
        <f t="shared" si="309"/>
        <v>7699915.9199999999</v>
      </c>
      <c r="D707" s="41"/>
      <c r="E707" s="42"/>
      <c r="F707" s="42"/>
      <c r="G707" s="39"/>
      <c r="H707" s="43"/>
      <c r="I707" s="43"/>
      <c r="J707" s="42"/>
      <c r="K707" s="56"/>
      <c r="L707" s="39"/>
      <c r="M707" s="40"/>
      <c r="N707" s="100">
        <v>2</v>
      </c>
      <c r="O707" s="57">
        <f>3614984*N707</f>
        <v>7229968</v>
      </c>
      <c r="P707" s="41"/>
      <c r="Q707" s="41"/>
      <c r="R707" s="42"/>
      <c r="S707" s="43"/>
      <c r="T707" s="43"/>
      <c r="U707" s="43"/>
      <c r="V707" s="44">
        <v>361498.4</v>
      </c>
      <c r="W707" s="58">
        <f t="shared" si="310"/>
        <v>108449.52</v>
      </c>
      <c r="X707" s="42"/>
      <c r="Y707" s="42"/>
      <c r="Z707" s="42"/>
      <c r="AA707" s="42"/>
      <c r="AB707" s="45">
        <f t="shared" si="311"/>
        <v>7699915.9199999999</v>
      </c>
      <c r="AC707" s="46"/>
      <c r="AD707" s="46">
        <v>2028</v>
      </c>
      <c r="AE707" s="46">
        <v>2029</v>
      </c>
      <c r="AF707" s="53"/>
      <c r="AG707" s="53"/>
    </row>
    <row r="708" spans="1:33" s="54" customFormat="1" ht="24" customHeight="1">
      <c r="A708" s="46">
        <f t="shared" si="312"/>
        <v>63</v>
      </c>
      <c r="B708" s="47" t="s">
        <v>635</v>
      </c>
      <c r="C708" s="48">
        <f t="shared" si="309"/>
        <v>3849957.96</v>
      </c>
      <c r="D708" s="41"/>
      <c r="E708" s="42"/>
      <c r="F708" s="42"/>
      <c r="G708" s="39"/>
      <c r="H708" s="43"/>
      <c r="I708" s="43"/>
      <c r="J708" s="42"/>
      <c r="K708" s="56"/>
      <c r="L708" s="39"/>
      <c r="M708" s="40"/>
      <c r="N708" s="100">
        <v>1</v>
      </c>
      <c r="O708" s="57">
        <v>3614984</v>
      </c>
      <c r="P708" s="41"/>
      <c r="Q708" s="41"/>
      <c r="R708" s="42"/>
      <c r="S708" s="43"/>
      <c r="T708" s="43"/>
      <c r="U708" s="43"/>
      <c r="V708" s="44">
        <v>180749.2</v>
      </c>
      <c r="W708" s="58">
        <f t="shared" si="310"/>
        <v>54224.76</v>
      </c>
      <c r="X708" s="42"/>
      <c r="Y708" s="42"/>
      <c r="Z708" s="42"/>
      <c r="AA708" s="42"/>
      <c r="AB708" s="45">
        <f t="shared" si="311"/>
        <v>3849957.96</v>
      </c>
      <c r="AC708" s="46"/>
      <c r="AD708" s="46">
        <v>2028</v>
      </c>
      <c r="AE708" s="46">
        <v>2029</v>
      </c>
      <c r="AF708" s="53"/>
      <c r="AG708" s="53"/>
    </row>
    <row r="709" spans="1:33" s="54" customFormat="1" ht="24" customHeight="1">
      <c r="A709" s="46">
        <f t="shared" si="312"/>
        <v>64</v>
      </c>
      <c r="B709" s="47" t="s">
        <v>636</v>
      </c>
      <c r="C709" s="48">
        <f t="shared" si="309"/>
        <v>7699915.9199999999</v>
      </c>
      <c r="D709" s="41"/>
      <c r="E709" s="42"/>
      <c r="F709" s="42"/>
      <c r="G709" s="39"/>
      <c r="H709" s="43"/>
      <c r="I709" s="43"/>
      <c r="J709" s="42"/>
      <c r="K709" s="56"/>
      <c r="L709" s="39"/>
      <c r="M709" s="40"/>
      <c r="N709" s="100">
        <v>2</v>
      </c>
      <c r="O709" s="57">
        <f>3614984*N709</f>
        <v>7229968</v>
      </c>
      <c r="P709" s="41"/>
      <c r="Q709" s="41"/>
      <c r="R709" s="42"/>
      <c r="S709" s="43"/>
      <c r="T709" s="43"/>
      <c r="U709" s="43"/>
      <c r="V709" s="44">
        <v>361498.4</v>
      </c>
      <c r="W709" s="58">
        <f t="shared" si="310"/>
        <v>108449.52</v>
      </c>
      <c r="X709" s="42"/>
      <c r="Y709" s="42"/>
      <c r="Z709" s="42"/>
      <c r="AA709" s="42"/>
      <c r="AB709" s="45">
        <f t="shared" si="311"/>
        <v>7699915.9199999999</v>
      </c>
      <c r="AC709" s="46"/>
      <c r="AD709" s="46">
        <v>2028</v>
      </c>
      <c r="AE709" s="46">
        <v>2029</v>
      </c>
      <c r="AF709" s="53"/>
      <c r="AG709" s="53"/>
    </row>
    <row r="710" spans="1:33" s="54" customFormat="1" ht="24" customHeight="1">
      <c r="A710" s="46">
        <f t="shared" si="312"/>
        <v>65</v>
      </c>
      <c r="B710" s="47" t="s">
        <v>637</v>
      </c>
      <c r="C710" s="48">
        <f t="shared" si="309"/>
        <v>7699915.9199999999</v>
      </c>
      <c r="D710" s="41"/>
      <c r="E710" s="42"/>
      <c r="F710" s="42"/>
      <c r="G710" s="39"/>
      <c r="H710" s="43"/>
      <c r="I710" s="43"/>
      <c r="J710" s="42"/>
      <c r="K710" s="56"/>
      <c r="L710" s="39"/>
      <c r="M710" s="40"/>
      <c r="N710" s="100">
        <v>2</v>
      </c>
      <c r="O710" s="57">
        <f>3614984*N710</f>
        <v>7229968</v>
      </c>
      <c r="P710" s="41"/>
      <c r="Q710" s="41"/>
      <c r="R710" s="42"/>
      <c r="S710" s="43"/>
      <c r="T710" s="43"/>
      <c r="U710" s="43"/>
      <c r="V710" s="44">
        <v>361498.4</v>
      </c>
      <c r="W710" s="58">
        <f t="shared" si="310"/>
        <v>108449.52</v>
      </c>
      <c r="X710" s="42"/>
      <c r="Y710" s="42"/>
      <c r="Z710" s="42"/>
      <c r="AA710" s="42"/>
      <c r="AB710" s="45">
        <f t="shared" si="311"/>
        <v>7699915.9199999999</v>
      </c>
      <c r="AC710" s="46"/>
      <c r="AD710" s="46">
        <v>2028</v>
      </c>
      <c r="AE710" s="46">
        <v>2029</v>
      </c>
      <c r="AF710" s="53"/>
      <c r="AG710" s="53"/>
    </row>
    <row r="711" spans="1:33" s="54" customFormat="1" ht="24" customHeight="1">
      <c r="A711" s="46">
        <f t="shared" si="312"/>
        <v>66</v>
      </c>
      <c r="B711" s="47" t="s">
        <v>638</v>
      </c>
      <c r="C711" s="48">
        <f t="shared" si="309"/>
        <v>7699915.9199999999</v>
      </c>
      <c r="D711" s="41"/>
      <c r="E711" s="42"/>
      <c r="F711" s="42"/>
      <c r="G711" s="39"/>
      <c r="H711" s="43"/>
      <c r="I711" s="43"/>
      <c r="J711" s="42"/>
      <c r="K711" s="56"/>
      <c r="L711" s="39"/>
      <c r="M711" s="40"/>
      <c r="N711" s="100">
        <v>2</v>
      </c>
      <c r="O711" s="57">
        <f>3614984*N711</f>
        <v>7229968</v>
      </c>
      <c r="P711" s="41"/>
      <c r="Q711" s="41"/>
      <c r="R711" s="42"/>
      <c r="S711" s="43"/>
      <c r="T711" s="43"/>
      <c r="U711" s="43"/>
      <c r="V711" s="44">
        <v>361498.4</v>
      </c>
      <c r="W711" s="58">
        <f t="shared" si="310"/>
        <v>108449.52</v>
      </c>
      <c r="X711" s="42"/>
      <c r="Y711" s="42"/>
      <c r="Z711" s="42"/>
      <c r="AA711" s="42"/>
      <c r="AB711" s="45">
        <f t="shared" si="311"/>
        <v>7699915.9199999999</v>
      </c>
      <c r="AC711" s="46"/>
      <c r="AD711" s="46">
        <v>2028</v>
      </c>
      <c r="AE711" s="46">
        <v>2029</v>
      </c>
      <c r="AF711" s="53"/>
      <c r="AG711" s="53"/>
    </row>
    <row r="712" spans="1:33" s="54" customFormat="1" ht="24" customHeight="1">
      <c r="A712" s="46">
        <f t="shared" si="312"/>
        <v>67</v>
      </c>
      <c r="B712" s="47" t="s">
        <v>639</v>
      </c>
      <c r="C712" s="48">
        <f t="shared" si="309"/>
        <v>3849957.96</v>
      </c>
      <c r="D712" s="41"/>
      <c r="E712" s="42"/>
      <c r="F712" s="42"/>
      <c r="G712" s="39"/>
      <c r="H712" s="43"/>
      <c r="I712" s="43"/>
      <c r="J712" s="42"/>
      <c r="K712" s="56"/>
      <c r="L712" s="39"/>
      <c r="M712" s="40"/>
      <c r="N712" s="100">
        <v>1</v>
      </c>
      <c r="O712" s="57">
        <v>3614984</v>
      </c>
      <c r="P712" s="41"/>
      <c r="Q712" s="41"/>
      <c r="R712" s="42"/>
      <c r="S712" s="43"/>
      <c r="T712" s="43"/>
      <c r="U712" s="43"/>
      <c r="V712" s="44">
        <v>180749.2</v>
      </c>
      <c r="W712" s="58">
        <f t="shared" si="310"/>
        <v>54224.76</v>
      </c>
      <c r="X712" s="42"/>
      <c r="Y712" s="42"/>
      <c r="Z712" s="42"/>
      <c r="AA712" s="42"/>
      <c r="AB712" s="45">
        <f t="shared" si="311"/>
        <v>3849957.96</v>
      </c>
      <c r="AC712" s="46"/>
      <c r="AD712" s="46">
        <v>2028</v>
      </c>
      <c r="AE712" s="46">
        <v>2029</v>
      </c>
      <c r="AF712" s="53"/>
      <c r="AG712" s="53"/>
    </row>
    <row r="713" spans="1:33" s="54" customFormat="1" ht="24" customHeight="1">
      <c r="A713" s="46">
        <f t="shared" si="312"/>
        <v>68</v>
      </c>
      <c r="B713" s="47" t="s">
        <v>640</v>
      </c>
      <c r="C713" s="48">
        <f t="shared" si="309"/>
        <v>7699915.9199999999</v>
      </c>
      <c r="D713" s="41"/>
      <c r="E713" s="42"/>
      <c r="F713" s="42"/>
      <c r="G713" s="39"/>
      <c r="H713" s="43"/>
      <c r="I713" s="43"/>
      <c r="J713" s="42"/>
      <c r="K713" s="56"/>
      <c r="L713" s="39"/>
      <c r="M713" s="40"/>
      <c r="N713" s="100">
        <v>2</v>
      </c>
      <c r="O713" s="57">
        <f>3614984*N713</f>
        <v>7229968</v>
      </c>
      <c r="P713" s="41"/>
      <c r="Q713" s="41"/>
      <c r="R713" s="42"/>
      <c r="S713" s="43"/>
      <c r="T713" s="43"/>
      <c r="U713" s="43"/>
      <c r="V713" s="44">
        <v>361498.4</v>
      </c>
      <c r="W713" s="58">
        <f t="shared" si="310"/>
        <v>108449.52</v>
      </c>
      <c r="X713" s="42"/>
      <c r="Y713" s="42"/>
      <c r="Z713" s="42"/>
      <c r="AA713" s="42"/>
      <c r="AB713" s="45">
        <f t="shared" si="311"/>
        <v>7699915.9199999999</v>
      </c>
      <c r="AC713" s="46"/>
      <c r="AD713" s="46">
        <v>2028</v>
      </c>
      <c r="AE713" s="46">
        <v>2029</v>
      </c>
      <c r="AF713" s="53"/>
      <c r="AG713" s="53"/>
    </row>
    <row r="714" spans="1:33" s="54" customFormat="1" ht="24" customHeight="1">
      <c r="A714" s="46">
        <f t="shared" si="312"/>
        <v>69</v>
      </c>
      <c r="B714" s="47" t="s">
        <v>641</v>
      </c>
      <c r="C714" s="48">
        <f t="shared" si="309"/>
        <v>3849957.96</v>
      </c>
      <c r="D714" s="41"/>
      <c r="E714" s="42"/>
      <c r="F714" s="42"/>
      <c r="G714" s="39"/>
      <c r="H714" s="43"/>
      <c r="I714" s="43"/>
      <c r="J714" s="42"/>
      <c r="K714" s="56"/>
      <c r="L714" s="39"/>
      <c r="M714" s="40"/>
      <c r="N714" s="100">
        <v>1</v>
      </c>
      <c r="O714" s="57">
        <v>3614984</v>
      </c>
      <c r="P714" s="41"/>
      <c r="Q714" s="41"/>
      <c r="R714" s="42"/>
      <c r="S714" s="43"/>
      <c r="T714" s="43"/>
      <c r="U714" s="43"/>
      <c r="V714" s="44">
        <v>180749.2</v>
      </c>
      <c r="W714" s="58">
        <f t="shared" si="310"/>
        <v>54224.76</v>
      </c>
      <c r="X714" s="42"/>
      <c r="Y714" s="42"/>
      <c r="Z714" s="42"/>
      <c r="AA714" s="42"/>
      <c r="AB714" s="45">
        <f t="shared" si="311"/>
        <v>3849957.96</v>
      </c>
      <c r="AC714" s="46"/>
      <c r="AD714" s="46">
        <v>2028</v>
      </c>
      <c r="AE714" s="46">
        <v>2029</v>
      </c>
      <c r="AF714" s="53"/>
      <c r="AG714" s="53"/>
    </row>
    <row r="715" spans="1:33" s="54" customFormat="1" ht="24" customHeight="1">
      <c r="A715" s="46">
        <f t="shared" si="312"/>
        <v>70</v>
      </c>
      <c r="B715" s="47" t="s">
        <v>642</v>
      </c>
      <c r="C715" s="48">
        <f t="shared" si="309"/>
        <v>7699915.9199999999</v>
      </c>
      <c r="D715" s="41"/>
      <c r="E715" s="42"/>
      <c r="F715" s="42"/>
      <c r="G715" s="39"/>
      <c r="H715" s="43"/>
      <c r="I715" s="43"/>
      <c r="J715" s="42"/>
      <c r="K715" s="56"/>
      <c r="L715" s="39"/>
      <c r="M715" s="40"/>
      <c r="N715" s="100">
        <v>2</v>
      </c>
      <c r="O715" s="57">
        <f>3614984*N715</f>
        <v>7229968</v>
      </c>
      <c r="P715" s="41"/>
      <c r="Q715" s="41"/>
      <c r="R715" s="42"/>
      <c r="S715" s="43"/>
      <c r="T715" s="43"/>
      <c r="U715" s="43"/>
      <c r="V715" s="44">
        <v>361498.4</v>
      </c>
      <c r="W715" s="58">
        <f t="shared" si="310"/>
        <v>108449.52</v>
      </c>
      <c r="X715" s="42"/>
      <c r="Y715" s="42"/>
      <c r="Z715" s="42"/>
      <c r="AA715" s="42"/>
      <c r="AB715" s="45">
        <f t="shared" si="311"/>
        <v>7699915.9199999999</v>
      </c>
      <c r="AC715" s="46"/>
      <c r="AD715" s="46">
        <v>2028</v>
      </c>
      <c r="AE715" s="46">
        <v>2029</v>
      </c>
      <c r="AF715" s="53"/>
      <c r="AG715" s="53"/>
    </row>
    <row r="716" spans="1:33" s="54" customFormat="1" ht="24" customHeight="1">
      <c r="A716" s="46">
        <f t="shared" si="312"/>
        <v>71</v>
      </c>
      <c r="B716" s="47" t="s">
        <v>643</v>
      </c>
      <c r="C716" s="48">
        <f t="shared" si="309"/>
        <v>3849957.96</v>
      </c>
      <c r="D716" s="41"/>
      <c r="E716" s="42"/>
      <c r="F716" s="42"/>
      <c r="G716" s="39"/>
      <c r="H716" s="43"/>
      <c r="I716" s="43"/>
      <c r="J716" s="42"/>
      <c r="K716" s="56"/>
      <c r="L716" s="39"/>
      <c r="M716" s="40"/>
      <c r="N716" s="100">
        <v>1</v>
      </c>
      <c r="O716" s="57">
        <v>3614984</v>
      </c>
      <c r="P716" s="41"/>
      <c r="Q716" s="41"/>
      <c r="R716" s="42"/>
      <c r="S716" s="43"/>
      <c r="T716" s="43"/>
      <c r="U716" s="43"/>
      <c r="V716" s="44">
        <v>180749.2</v>
      </c>
      <c r="W716" s="58">
        <f t="shared" si="310"/>
        <v>54224.76</v>
      </c>
      <c r="X716" s="42"/>
      <c r="Y716" s="42"/>
      <c r="Z716" s="42"/>
      <c r="AA716" s="42"/>
      <c r="AB716" s="45">
        <f t="shared" si="311"/>
        <v>3849957.96</v>
      </c>
      <c r="AC716" s="46"/>
      <c r="AD716" s="46">
        <v>2028</v>
      </c>
      <c r="AE716" s="46">
        <v>2029</v>
      </c>
      <c r="AF716" s="53"/>
      <c r="AG716" s="53"/>
    </row>
    <row r="717" spans="1:33" s="54" customFormat="1" ht="24" customHeight="1">
      <c r="A717" s="46">
        <f t="shared" si="312"/>
        <v>72</v>
      </c>
      <c r="B717" s="47" t="s">
        <v>644</v>
      </c>
      <c r="C717" s="48">
        <f t="shared" si="309"/>
        <v>7699915.9199999999</v>
      </c>
      <c r="D717" s="41"/>
      <c r="E717" s="42"/>
      <c r="F717" s="42"/>
      <c r="G717" s="39"/>
      <c r="H717" s="43"/>
      <c r="I717" s="43"/>
      <c r="J717" s="42"/>
      <c r="K717" s="56"/>
      <c r="L717" s="39"/>
      <c r="M717" s="40"/>
      <c r="N717" s="100">
        <v>2</v>
      </c>
      <c r="O717" s="57">
        <f>3614984*N717</f>
        <v>7229968</v>
      </c>
      <c r="P717" s="41"/>
      <c r="Q717" s="41"/>
      <c r="R717" s="42"/>
      <c r="S717" s="43"/>
      <c r="T717" s="43"/>
      <c r="U717" s="43"/>
      <c r="V717" s="44">
        <v>361498.4</v>
      </c>
      <c r="W717" s="58">
        <f t="shared" si="310"/>
        <v>108449.52</v>
      </c>
      <c r="X717" s="42"/>
      <c r="Y717" s="42"/>
      <c r="Z717" s="42"/>
      <c r="AA717" s="42"/>
      <c r="AB717" s="45">
        <f t="shared" si="311"/>
        <v>7699915.9199999999</v>
      </c>
      <c r="AC717" s="46"/>
      <c r="AD717" s="46">
        <v>2028</v>
      </c>
      <c r="AE717" s="46">
        <v>2029</v>
      </c>
      <c r="AF717" s="53"/>
      <c r="AG717" s="53"/>
    </row>
    <row r="718" spans="1:33" s="54" customFormat="1" ht="24" customHeight="1">
      <c r="A718" s="46">
        <f t="shared" si="312"/>
        <v>73</v>
      </c>
      <c r="B718" s="47" t="s">
        <v>645</v>
      </c>
      <c r="C718" s="48">
        <f t="shared" si="309"/>
        <v>3849957.96</v>
      </c>
      <c r="D718" s="41"/>
      <c r="E718" s="42"/>
      <c r="F718" s="42"/>
      <c r="G718" s="39"/>
      <c r="H718" s="43"/>
      <c r="I718" s="43"/>
      <c r="J718" s="42"/>
      <c r="K718" s="56"/>
      <c r="L718" s="39"/>
      <c r="M718" s="40"/>
      <c r="N718" s="100">
        <v>1</v>
      </c>
      <c r="O718" s="57">
        <v>3614984</v>
      </c>
      <c r="P718" s="41"/>
      <c r="Q718" s="41"/>
      <c r="R718" s="42"/>
      <c r="S718" s="43"/>
      <c r="T718" s="43"/>
      <c r="U718" s="43"/>
      <c r="V718" s="44">
        <v>180749.2</v>
      </c>
      <c r="W718" s="58">
        <f t="shared" si="310"/>
        <v>54224.76</v>
      </c>
      <c r="X718" s="42"/>
      <c r="Y718" s="42"/>
      <c r="Z718" s="42"/>
      <c r="AA718" s="42"/>
      <c r="AB718" s="45">
        <f t="shared" si="311"/>
        <v>3849957.96</v>
      </c>
      <c r="AC718" s="46"/>
      <c r="AD718" s="46">
        <v>2028</v>
      </c>
      <c r="AE718" s="46">
        <v>2029</v>
      </c>
      <c r="AF718" s="53"/>
      <c r="AG718" s="53"/>
    </row>
    <row r="719" spans="1:33" s="54" customFormat="1" ht="24" customHeight="1">
      <c r="A719" s="46">
        <f t="shared" si="312"/>
        <v>74</v>
      </c>
      <c r="B719" s="47" t="s">
        <v>646</v>
      </c>
      <c r="C719" s="48">
        <f t="shared" si="309"/>
        <v>7699915.9199999999</v>
      </c>
      <c r="D719" s="41"/>
      <c r="E719" s="42"/>
      <c r="F719" s="42"/>
      <c r="G719" s="39"/>
      <c r="H719" s="43"/>
      <c r="I719" s="43"/>
      <c r="J719" s="42"/>
      <c r="K719" s="56"/>
      <c r="L719" s="39"/>
      <c r="M719" s="40"/>
      <c r="N719" s="100">
        <v>2</v>
      </c>
      <c r="O719" s="57">
        <f>3614984*N719</f>
        <v>7229968</v>
      </c>
      <c r="P719" s="41"/>
      <c r="Q719" s="41"/>
      <c r="R719" s="42"/>
      <c r="S719" s="43"/>
      <c r="T719" s="43"/>
      <c r="U719" s="43"/>
      <c r="V719" s="44">
        <v>361498.4</v>
      </c>
      <c r="W719" s="58">
        <f t="shared" si="310"/>
        <v>108449.52</v>
      </c>
      <c r="X719" s="42"/>
      <c r="Y719" s="42"/>
      <c r="Z719" s="42"/>
      <c r="AA719" s="42"/>
      <c r="AB719" s="45">
        <f t="shared" si="311"/>
        <v>7699915.9199999999</v>
      </c>
      <c r="AC719" s="46"/>
      <c r="AD719" s="46">
        <v>2028</v>
      </c>
      <c r="AE719" s="46">
        <v>2029</v>
      </c>
      <c r="AF719" s="53"/>
      <c r="AG719" s="53"/>
    </row>
    <row r="720" spans="1:33" s="54" customFormat="1" ht="24" customHeight="1">
      <c r="A720" s="46">
        <f t="shared" si="312"/>
        <v>75</v>
      </c>
      <c r="B720" s="47" t="s">
        <v>647</v>
      </c>
      <c r="C720" s="48">
        <f t="shared" si="309"/>
        <v>7699915.9199999999</v>
      </c>
      <c r="D720" s="41"/>
      <c r="E720" s="42"/>
      <c r="F720" s="42"/>
      <c r="G720" s="39"/>
      <c r="H720" s="43"/>
      <c r="I720" s="43"/>
      <c r="J720" s="42"/>
      <c r="K720" s="56"/>
      <c r="L720" s="39"/>
      <c r="M720" s="40"/>
      <c r="N720" s="100">
        <v>2</v>
      </c>
      <c r="O720" s="57">
        <f>3614984*N720</f>
        <v>7229968</v>
      </c>
      <c r="P720" s="41"/>
      <c r="Q720" s="41"/>
      <c r="R720" s="42"/>
      <c r="S720" s="43"/>
      <c r="T720" s="43"/>
      <c r="U720" s="43"/>
      <c r="V720" s="44">
        <v>361498.4</v>
      </c>
      <c r="W720" s="58">
        <f t="shared" si="310"/>
        <v>108449.52</v>
      </c>
      <c r="X720" s="42"/>
      <c r="Y720" s="42"/>
      <c r="Z720" s="42"/>
      <c r="AA720" s="42"/>
      <c r="AB720" s="45">
        <f t="shared" si="311"/>
        <v>7699915.9199999999</v>
      </c>
      <c r="AC720" s="46"/>
      <c r="AD720" s="46">
        <v>2028</v>
      </c>
      <c r="AE720" s="46">
        <v>2029</v>
      </c>
      <c r="AF720" s="53"/>
      <c r="AG720" s="53"/>
    </row>
    <row r="721" spans="1:33" s="54" customFormat="1" ht="24" customHeight="1">
      <c r="A721" s="46">
        <f t="shared" si="312"/>
        <v>76</v>
      </c>
      <c r="B721" s="47" t="s">
        <v>648</v>
      </c>
      <c r="C721" s="48">
        <f t="shared" si="309"/>
        <v>7699915.9199999999</v>
      </c>
      <c r="D721" s="41"/>
      <c r="E721" s="42"/>
      <c r="F721" s="42"/>
      <c r="G721" s="39"/>
      <c r="H721" s="43"/>
      <c r="I721" s="43"/>
      <c r="J721" s="42"/>
      <c r="K721" s="56"/>
      <c r="L721" s="39"/>
      <c r="M721" s="40"/>
      <c r="N721" s="100">
        <v>2</v>
      </c>
      <c r="O721" s="57">
        <f>3614984*N721</f>
        <v>7229968</v>
      </c>
      <c r="P721" s="41"/>
      <c r="Q721" s="41"/>
      <c r="R721" s="42"/>
      <c r="S721" s="43"/>
      <c r="T721" s="43"/>
      <c r="U721" s="43"/>
      <c r="V721" s="44">
        <v>361498.4</v>
      </c>
      <c r="W721" s="58">
        <f t="shared" si="310"/>
        <v>108449.52</v>
      </c>
      <c r="X721" s="42"/>
      <c r="Y721" s="42"/>
      <c r="Z721" s="42"/>
      <c r="AA721" s="42"/>
      <c r="AB721" s="45">
        <f t="shared" si="311"/>
        <v>7699915.9199999999</v>
      </c>
      <c r="AC721" s="46"/>
      <c r="AD721" s="46">
        <v>2028</v>
      </c>
      <c r="AE721" s="46">
        <v>2029</v>
      </c>
      <c r="AF721" s="53"/>
      <c r="AG721" s="53"/>
    </row>
    <row r="722" spans="1:33" s="54" customFormat="1" ht="24" customHeight="1">
      <c r="A722" s="46">
        <f t="shared" si="312"/>
        <v>77</v>
      </c>
      <c r="B722" s="47" t="s">
        <v>649</v>
      </c>
      <c r="C722" s="48">
        <f t="shared" si="309"/>
        <v>3849957.96</v>
      </c>
      <c r="D722" s="41"/>
      <c r="E722" s="42"/>
      <c r="F722" s="42"/>
      <c r="G722" s="39"/>
      <c r="H722" s="43"/>
      <c r="I722" s="43"/>
      <c r="J722" s="42"/>
      <c r="K722" s="56"/>
      <c r="L722" s="39"/>
      <c r="M722" s="40"/>
      <c r="N722" s="100">
        <v>1</v>
      </c>
      <c r="O722" s="57">
        <v>3614984</v>
      </c>
      <c r="P722" s="41"/>
      <c r="Q722" s="41"/>
      <c r="R722" s="42"/>
      <c r="S722" s="43"/>
      <c r="T722" s="43"/>
      <c r="U722" s="43"/>
      <c r="V722" s="44">
        <v>180749.2</v>
      </c>
      <c r="W722" s="58">
        <f t="shared" si="310"/>
        <v>54224.76</v>
      </c>
      <c r="X722" s="42"/>
      <c r="Y722" s="42"/>
      <c r="Z722" s="42"/>
      <c r="AA722" s="42"/>
      <c r="AB722" s="45">
        <f t="shared" si="311"/>
        <v>3849957.96</v>
      </c>
      <c r="AC722" s="46"/>
      <c r="AD722" s="46">
        <v>2028</v>
      </c>
      <c r="AE722" s="46">
        <v>2029</v>
      </c>
      <c r="AF722" s="53"/>
      <c r="AG722" s="53"/>
    </row>
    <row r="723" spans="1:33" s="54" customFormat="1" ht="24" customHeight="1">
      <c r="A723" s="46">
        <f t="shared" si="312"/>
        <v>78</v>
      </c>
      <c r="B723" s="47" t="s">
        <v>650</v>
      </c>
      <c r="C723" s="48">
        <f t="shared" si="309"/>
        <v>3849957.96</v>
      </c>
      <c r="D723" s="41"/>
      <c r="E723" s="42"/>
      <c r="F723" s="42"/>
      <c r="G723" s="39"/>
      <c r="H723" s="43"/>
      <c r="I723" s="43"/>
      <c r="J723" s="42"/>
      <c r="K723" s="56"/>
      <c r="L723" s="39"/>
      <c r="M723" s="40"/>
      <c r="N723" s="100">
        <v>1</v>
      </c>
      <c r="O723" s="57">
        <v>3614984</v>
      </c>
      <c r="P723" s="41"/>
      <c r="Q723" s="41"/>
      <c r="R723" s="42"/>
      <c r="S723" s="43"/>
      <c r="T723" s="43"/>
      <c r="U723" s="43"/>
      <c r="V723" s="44">
        <v>180749.2</v>
      </c>
      <c r="W723" s="58">
        <f t="shared" si="310"/>
        <v>54224.76</v>
      </c>
      <c r="X723" s="42"/>
      <c r="Y723" s="42"/>
      <c r="Z723" s="42"/>
      <c r="AA723" s="42"/>
      <c r="AB723" s="45">
        <f t="shared" si="311"/>
        <v>3849957.96</v>
      </c>
      <c r="AC723" s="46"/>
      <c r="AD723" s="46">
        <v>2028</v>
      </c>
      <c r="AE723" s="46">
        <v>2029</v>
      </c>
      <c r="AF723" s="53"/>
      <c r="AG723" s="53"/>
    </row>
    <row r="724" spans="1:33" s="54" customFormat="1" ht="24" customHeight="1">
      <c r="A724" s="46">
        <f t="shared" si="312"/>
        <v>79</v>
      </c>
      <c r="B724" s="47" t="s">
        <v>651</v>
      </c>
      <c r="C724" s="48">
        <f t="shared" si="309"/>
        <v>7699915.9199999999</v>
      </c>
      <c r="D724" s="41"/>
      <c r="E724" s="42"/>
      <c r="F724" s="42"/>
      <c r="G724" s="39"/>
      <c r="H724" s="43"/>
      <c r="I724" s="43"/>
      <c r="J724" s="42"/>
      <c r="K724" s="56"/>
      <c r="L724" s="39"/>
      <c r="M724" s="40"/>
      <c r="N724" s="100">
        <v>2</v>
      </c>
      <c r="O724" s="57">
        <f>3614984*N724</f>
        <v>7229968</v>
      </c>
      <c r="P724" s="41"/>
      <c r="Q724" s="41"/>
      <c r="R724" s="42"/>
      <c r="S724" s="43"/>
      <c r="T724" s="43"/>
      <c r="U724" s="43"/>
      <c r="V724" s="44">
        <v>361498.4</v>
      </c>
      <c r="W724" s="58">
        <f t="shared" si="310"/>
        <v>108449.52</v>
      </c>
      <c r="X724" s="42"/>
      <c r="Y724" s="42"/>
      <c r="Z724" s="42"/>
      <c r="AA724" s="42"/>
      <c r="AB724" s="45">
        <f t="shared" si="311"/>
        <v>7699915.9199999999</v>
      </c>
      <c r="AC724" s="46"/>
      <c r="AD724" s="46">
        <v>2028</v>
      </c>
      <c r="AE724" s="46">
        <v>2029</v>
      </c>
      <c r="AF724" s="53"/>
      <c r="AG724" s="53"/>
    </row>
    <row r="725" spans="1:33" s="54" customFormat="1" ht="24" customHeight="1">
      <c r="A725" s="46">
        <f t="shared" si="312"/>
        <v>80</v>
      </c>
      <c r="B725" s="47" t="s">
        <v>652</v>
      </c>
      <c r="C725" s="48">
        <f t="shared" si="309"/>
        <v>3849957.96</v>
      </c>
      <c r="D725" s="41"/>
      <c r="E725" s="42"/>
      <c r="F725" s="42"/>
      <c r="G725" s="39"/>
      <c r="H725" s="43"/>
      <c r="I725" s="43"/>
      <c r="J725" s="42"/>
      <c r="K725" s="56"/>
      <c r="L725" s="39"/>
      <c r="M725" s="40"/>
      <c r="N725" s="100">
        <v>1</v>
      </c>
      <c r="O725" s="57">
        <v>3614984</v>
      </c>
      <c r="P725" s="41"/>
      <c r="Q725" s="41"/>
      <c r="R725" s="42"/>
      <c r="S725" s="43"/>
      <c r="T725" s="43"/>
      <c r="U725" s="43"/>
      <c r="V725" s="44">
        <v>180749.2</v>
      </c>
      <c r="W725" s="58">
        <f t="shared" si="310"/>
        <v>54224.76</v>
      </c>
      <c r="X725" s="42"/>
      <c r="Y725" s="42"/>
      <c r="Z725" s="42"/>
      <c r="AA725" s="42"/>
      <c r="AB725" s="45">
        <f t="shared" si="311"/>
        <v>3849957.96</v>
      </c>
      <c r="AC725" s="46"/>
      <c r="AD725" s="46">
        <v>2028</v>
      </c>
      <c r="AE725" s="46">
        <v>2029</v>
      </c>
      <c r="AF725" s="53"/>
      <c r="AG725" s="53"/>
    </row>
    <row r="726" spans="1:33" s="54" customFormat="1" ht="24" customHeight="1">
      <c r="A726" s="46">
        <f t="shared" si="312"/>
        <v>81</v>
      </c>
      <c r="B726" s="47" t="s">
        <v>653</v>
      </c>
      <c r="C726" s="48">
        <f t="shared" si="309"/>
        <v>7699915.9199999999</v>
      </c>
      <c r="D726" s="41"/>
      <c r="E726" s="42"/>
      <c r="F726" s="42"/>
      <c r="G726" s="39"/>
      <c r="H726" s="43"/>
      <c r="I726" s="43"/>
      <c r="J726" s="42"/>
      <c r="K726" s="56"/>
      <c r="L726" s="39"/>
      <c r="M726" s="40"/>
      <c r="N726" s="100">
        <v>2</v>
      </c>
      <c r="O726" s="57">
        <f>3614984*N726</f>
        <v>7229968</v>
      </c>
      <c r="P726" s="41"/>
      <c r="Q726" s="41"/>
      <c r="R726" s="42"/>
      <c r="S726" s="43"/>
      <c r="T726" s="43"/>
      <c r="U726" s="43"/>
      <c r="V726" s="44">
        <v>361498.4</v>
      </c>
      <c r="W726" s="58">
        <f t="shared" si="310"/>
        <v>108449.52</v>
      </c>
      <c r="X726" s="42"/>
      <c r="Y726" s="42"/>
      <c r="Z726" s="42"/>
      <c r="AA726" s="42"/>
      <c r="AB726" s="45">
        <f t="shared" si="311"/>
        <v>7699915.9199999999</v>
      </c>
      <c r="AC726" s="46"/>
      <c r="AD726" s="46">
        <v>2028</v>
      </c>
      <c r="AE726" s="46">
        <v>2029</v>
      </c>
      <c r="AF726" s="53"/>
      <c r="AG726" s="53"/>
    </row>
    <row r="727" spans="1:33" s="54" customFormat="1" ht="24" customHeight="1">
      <c r="A727" s="46">
        <f t="shared" si="312"/>
        <v>82</v>
      </c>
      <c r="B727" s="47" t="s">
        <v>861</v>
      </c>
      <c r="C727" s="48">
        <f t="shared" si="309"/>
        <v>3618969.05</v>
      </c>
      <c r="D727" s="41"/>
      <c r="E727" s="42"/>
      <c r="F727" s="42"/>
      <c r="G727" s="39"/>
      <c r="H727" s="43"/>
      <c r="I727" s="43"/>
      <c r="J727" s="42"/>
      <c r="K727" s="56"/>
      <c r="L727" s="39"/>
      <c r="M727" s="40"/>
      <c r="N727" s="100">
        <v>1</v>
      </c>
      <c r="O727" s="57">
        <v>3398093</v>
      </c>
      <c r="P727" s="41"/>
      <c r="Q727" s="41"/>
      <c r="R727" s="42"/>
      <c r="S727" s="43"/>
      <c r="T727" s="43"/>
      <c r="U727" s="43"/>
      <c r="V727" s="44">
        <v>169904.65</v>
      </c>
      <c r="W727" s="58">
        <f t="shared" si="310"/>
        <v>50971.4</v>
      </c>
      <c r="X727" s="42"/>
      <c r="Y727" s="42"/>
      <c r="Z727" s="42"/>
      <c r="AA727" s="42"/>
      <c r="AB727" s="45">
        <f t="shared" si="311"/>
        <v>3618969.05</v>
      </c>
      <c r="AC727" s="46"/>
      <c r="AD727" s="46">
        <v>2028</v>
      </c>
      <c r="AE727" s="46">
        <v>2029</v>
      </c>
      <c r="AF727" s="53"/>
      <c r="AG727" s="53"/>
    </row>
    <row r="728" spans="1:33" s="54" customFormat="1" ht="22.5" customHeight="1">
      <c r="A728" s="46">
        <f t="shared" si="312"/>
        <v>83</v>
      </c>
      <c r="B728" s="47" t="s">
        <v>654</v>
      </c>
      <c r="C728" s="48">
        <f t="shared" si="309"/>
        <v>6408556.5599999996</v>
      </c>
      <c r="D728" s="41"/>
      <c r="E728" s="42"/>
      <c r="F728" s="42"/>
      <c r="G728" s="39"/>
      <c r="H728" s="43"/>
      <c r="I728" s="43"/>
      <c r="J728" s="73">
        <v>1</v>
      </c>
      <c r="K728" s="95">
        <v>2771340</v>
      </c>
      <c r="L728" s="39"/>
      <c r="M728" s="57">
        <v>3246084</v>
      </c>
      <c r="N728" s="100"/>
      <c r="O728" s="57"/>
      <c r="P728" s="41"/>
      <c r="Q728" s="41"/>
      <c r="R728" s="42"/>
      <c r="S728" s="43"/>
      <c r="T728" s="43"/>
      <c r="U728" s="43"/>
      <c r="V728" s="44">
        <v>300871.2</v>
      </c>
      <c r="W728" s="58">
        <f t="shared" si="310"/>
        <v>90261.36</v>
      </c>
      <c r="X728" s="42"/>
      <c r="Y728" s="42"/>
      <c r="Z728" s="42"/>
      <c r="AA728" s="42"/>
      <c r="AB728" s="45">
        <f t="shared" si="311"/>
        <v>6408556.5599999996</v>
      </c>
      <c r="AC728" s="46"/>
      <c r="AD728" s="46">
        <v>2028</v>
      </c>
      <c r="AE728" s="46">
        <v>2028</v>
      </c>
      <c r="AF728" s="53"/>
      <c r="AG728" s="53"/>
    </row>
    <row r="729" spans="1:33" s="54" customFormat="1" ht="24" customHeight="1">
      <c r="A729" s="46">
        <f t="shared" si="312"/>
        <v>84</v>
      </c>
      <c r="B729" s="47" t="s">
        <v>655</v>
      </c>
      <c r="C729" s="48">
        <f t="shared" si="309"/>
        <v>3849957.96</v>
      </c>
      <c r="D729" s="41"/>
      <c r="E729" s="42"/>
      <c r="F729" s="42"/>
      <c r="G729" s="39"/>
      <c r="H729" s="43"/>
      <c r="I729" s="43"/>
      <c r="J729" s="42"/>
      <c r="K729" s="56"/>
      <c r="L729" s="39"/>
      <c r="M729" s="40"/>
      <c r="N729" s="100">
        <v>1</v>
      </c>
      <c r="O729" s="57">
        <v>3614984</v>
      </c>
      <c r="P729" s="41"/>
      <c r="Q729" s="41"/>
      <c r="R729" s="42"/>
      <c r="S729" s="43"/>
      <c r="T729" s="43"/>
      <c r="U729" s="43"/>
      <c r="V729" s="44">
        <v>180749.2</v>
      </c>
      <c r="W729" s="58">
        <f t="shared" si="310"/>
        <v>54224.76</v>
      </c>
      <c r="X729" s="42"/>
      <c r="Y729" s="42"/>
      <c r="Z729" s="42"/>
      <c r="AA729" s="42"/>
      <c r="AB729" s="45">
        <f t="shared" si="311"/>
        <v>3849957.96</v>
      </c>
      <c r="AC729" s="46"/>
      <c r="AD729" s="46">
        <v>2028</v>
      </c>
      <c r="AE729" s="46">
        <v>2029</v>
      </c>
      <c r="AF729" s="53"/>
      <c r="AG729" s="53"/>
    </row>
    <row r="730" spans="1:33" s="54" customFormat="1" ht="24" customHeight="1">
      <c r="A730" s="46">
        <f t="shared" si="312"/>
        <v>85</v>
      </c>
      <c r="B730" s="47" t="s">
        <v>656</v>
      </c>
      <c r="C730" s="48">
        <f t="shared" si="309"/>
        <v>7699915.9199999999</v>
      </c>
      <c r="D730" s="41"/>
      <c r="E730" s="42"/>
      <c r="F730" s="42"/>
      <c r="G730" s="39"/>
      <c r="H730" s="43"/>
      <c r="I730" s="43"/>
      <c r="J730" s="42"/>
      <c r="K730" s="56"/>
      <c r="L730" s="39"/>
      <c r="M730" s="40"/>
      <c r="N730" s="100">
        <v>2</v>
      </c>
      <c r="O730" s="57">
        <f>3614984*N730</f>
        <v>7229968</v>
      </c>
      <c r="P730" s="41"/>
      <c r="Q730" s="41"/>
      <c r="R730" s="42"/>
      <c r="S730" s="43"/>
      <c r="T730" s="43"/>
      <c r="U730" s="43"/>
      <c r="V730" s="44">
        <v>361498.4</v>
      </c>
      <c r="W730" s="58">
        <f t="shared" si="310"/>
        <v>108449.52</v>
      </c>
      <c r="X730" s="42"/>
      <c r="Y730" s="42"/>
      <c r="Z730" s="42"/>
      <c r="AA730" s="42"/>
      <c r="AB730" s="45">
        <f t="shared" si="311"/>
        <v>7699915.9199999999</v>
      </c>
      <c r="AC730" s="46"/>
      <c r="AD730" s="46">
        <v>2028</v>
      </c>
      <c r="AE730" s="46">
        <v>2029</v>
      </c>
      <c r="AF730" s="53"/>
      <c r="AG730" s="53"/>
    </row>
    <row r="731" spans="1:33" s="54" customFormat="1" ht="24" customHeight="1">
      <c r="A731" s="46">
        <f t="shared" si="312"/>
        <v>86</v>
      </c>
      <c r="B731" s="47" t="s">
        <v>657</v>
      </c>
      <c r="C731" s="48">
        <f t="shared" si="309"/>
        <v>7699915.9199999999</v>
      </c>
      <c r="D731" s="41"/>
      <c r="E731" s="42"/>
      <c r="F731" s="42"/>
      <c r="G731" s="39"/>
      <c r="H731" s="43"/>
      <c r="I731" s="43"/>
      <c r="J731" s="42"/>
      <c r="K731" s="56"/>
      <c r="L731" s="39"/>
      <c r="M731" s="40"/>
      <c r="N731" s="100">
        <v>2</v>
      </c>
      <c r="O731" s="57">
        <f>3614984*N731</f>
        <v>7229968</v>
      </c>
      <c r="P731" s="41"/>
      <c r="Q731" s="41"/>
      <c r="R731" s="42"/>
      <c r="S731" s="43"/>
      <c r="T731" s="43"/>
      <c r="U731" s="43"/>
      <c r="V731" s="44">
        <v>361498.4</v>
      </c>
      <c r="W731" s="58">
        <f t="shared" si="310"/>
        <v>108449.52</v>
      </c>
      <c r="X731" s="42"/>
      <c r="Y731" s="42"/>
      <c r="Z731" s="42"/>
      <c r="AA731" s="42"/>
      <c r="AB731" s="45">
        <f t="shared" si="311"/>
        <v>7699915.9199999999</v>
      </c>
      <c r="AC731" s="46"/>
      <c r="AD731" s="46">
        <v>2028</v>
      </c>
      <c r="AE731" s="46">
        <v>2029</v>
      </c>
      <c r="AF731" s="53"/>
      <c r="AG731" s="53"/>
    </row>
    <row r="732" spans="1:33" s="54" customFormat="1" ht="24" customHeight="1">
      <c r="A732" s="46">
        <f t="shared" si="312"/>
        <v>87</v>
      </c>
      <c r="B732" s="47" t="s">
        <v>658</v>
      </c>
      <c r="C732" s="48">
        <f t="shared" si="309"/>
        <v>7699915.9199999999</v>
      </c>
      <c r="D732" s="41"/>
      <c r="E732" s="42"/>
      <c r="F732" s="42"/>
      <c r="G732" s="39"/>
      <c r="H732" s="43"/>
      <c r="I732" s="43"/>
      <c r="J732" s="42"/>
      <c r="K732" s="56"/>
      <c r="L732" s="39"/>
      <c r="M732" s="40"/>
      <c r="N732" s="100">
        <v>2</v>
      </c>
      <c r="O732" s="57">
        <f>3614984*N732</f>
        <v>7229968</v>
      </c>
      <c r="P732" s="41"/>
      <c r="Q732" s="41"/>
      <c r="R732" s="42"/>
      <c r="S732" s="43"/>
      <c r="T732" s="43"/>
      <c r="U732" s="43"/>
      <c r="V732" s="44">
        <v>361498.4</v>
      </c>
      <c r="W732" s="58">
        <f t="shared" si="310"/>
        <v>108449.52</v>
      </c>
      <c r="X732" s="42"/>
      <c r="Y732" s="42"/>
      <c r="Z732" s="42"/>
      <c r="AA732" s="42"/>
      <c r="AB732" s="45">
        <f t="shared" si="311"/>
        <v>7699915.9199999999</v>
      </c>
      <c r="AC732" s="46"/>
      <c r="AD732" s="46">
        <v>2028</v>
      </c>
      <c r="AE732" s="46">
        <v>2029</v>
      </c>
      <c r="AF732" s="53"/>
      <c r="AG732" s="53"/>
    </row>
    <row r="733" spans="1:33" s="54" customFormat="1" ht="24" customHeight="1">
      <c r="A733" s="46">
        <f t="shared" si="312"/>
        <v>88</v>
      </c>
      <c r="B733" s="47" t="s">
        <v>659</v>
      </c>
      <c r="C733" s="48">
        <f t="shared" si="309"/>
        <v>3849957.96</v>
      </c>
      <c r="D733" s="41"/>
      <c r="E733" s="42"/>
      <c r="F733" s="42"/>
      <c r="G733" s="39"/>
      <c r="H733" s="43"/>
      <c r="I733" s="43"/>
      <c r="J733" s="42"/>
      <c r="K733" s="56"/>
      <c r="L733" s="39"/>
      <c r="M733" s="40"/>
      <c r="N733" s="100">
        <v>1</v>
      </c>
      <c r="O733" s="57">
        <v>3614984</v>
      </c>
      <c r="P733" s="41"/>
      <c r="Q733" s="41"/>
      <c r="R733" s="42"/>
      <c r="S733" s="43"/>
      <c r="T733" s="43"/>
      <c r="U733" s="43"/>
      <c r="V733" s="44">
        <v>180749.2</v>
      </c>
      <c r="W733" s="58">
        <f t="shared" si="310"/>
        <v>54224.76</v>
      </c>
      <c r="X733" s="42"/>
      <c r="Y733" s="42"/>
      <c r="Z733" s="42"/>
      <c r="AA733" s="42"/>
      <c r="AB733" s="45">
        <f t="shared" si="311"/>
        <v>3849957.96</v>
      </c>
      <c r="AC733" s="46"/>
      <c r="AD733" s="46">
        <v>2028</v>
      </c>
      <c r="AE733" s="46">
        <v>2029</v>
      </c>
      <c r="AF733" s="53"/>
      <c r="AG733" s="53"/>
    </row>
    <row r="734" spans="1:33" s="54" customFormat="1" ht="24" customHeight="1">
      <c r="A734" s="46">
        <f t="shared" si="312"/>
        <v>89</v>
      </c>
      <c r="B734" s="47" t="s">
        <v>660</v>
      </c>
      <c r="C734" s="48">
        <f t="shared" si="309"/>
        <v>3849957.96</v>
      </c>
      <c r="D734" s="41"/>
      <c r="E734" s="42"/>
      <c r="F734" s="42"/>
      <c r="G734" s="39"/>
      <c r="H734" s="43"/>
      <c r="I734" s="43"/>
      <c r="J734" s="42"/>
      <c r="K734" s="56"/>
      <c r="L734" s="39"/>
      <c r="M734" s="40"/>
      <c r="N734" s="100">
        <v>1</v>
      </c>
      <c r="O734" s="57">
        <v>3614984</v>
      </c>
      <c r="P734" s="41"/>
      <c r="Q734" s="41"/>
      <c r="R734" s="42"/>
      <c r="S734" s="43"/>
      <c r="T734" s="43"/>
      <c r="U734" s="43"/>
      <c r="V734" s="44">
        <v>180749.2</v>
      </c>
      <c r="W734" s="58">
        <f t="shared" si="310"/>
        <v>54224.76</v>
      </c>
      <c r="X734" s="42"/>
      <c r="Y734" s="42"/>
      <c r="Z734" s="42"/>
      <c r="AA734" s="42"/>
      <c r="AB734" s="45">
        <f t="shared" si="311"/>
        <v>3849957.96</v>
      </c>
      <c r="AC734" s="46"/>
      <c r="AD734" s="46">
        <v>2028</v>
      </c>
      <c r="AE734" s="46">
        <v>2029</v>
      </c>
      <c r="AF734" s="53"/>
      <c r="AG734" s="53"/>
    </row>
    <row r="735" spans="1:33" s="54" customFormat="1" ht="24" customHeight="1">
      <c r="A735" s="46">
        <f t="shared" si="312"/>
        <v>90</v>
      </c>
      <c r="B735" s="47" t="s">
        <v>661</v>
      </c>
      <c r="C735" s="48">
        <f t="shared" si="309"/>
        <v>11549873.880000001</v>
      </c>
      <c r="D735" s="41"/>
      <c r="E735" s="42"/>
      <c r="F735" s="42"/>
      <c r="G735" s="39"/>
      <c r="H735" s="43"/>
      <c r="I735" s="43"/>
      <c r="J735" s="42"/>
      <c r="K735" s="56"/>
      <c r="L735" s="39"/>
      <c r="M735" s="40"/>
      <c r="N735" s="100">
        <v>3</v>
      </c>
      <c r="O735" s="57">
        <f>3614984*N735</f>
        <v>10844952</v>
      </c>
      <c r="P735" s="41"/>
      <c r="Q735" s="41"/>
      <c r="R735" s="42"/>
      <c r="S735" s="43"/>
      <c r="T735" s="43"/>
      <c r="U735" s="43"/>
      <c r="V735" s="44">
        <v>542247.6</v>
      </c>
      <c r="W735" s="58">
        <f t="shared" si="310"/>
        <v>162674.28</v>
      </c>
      <c r="X735" s="42"/>
      <c r="Y735" s="42"/>
      <c r="Z735" s="42"/>
      <c r="AA735" s="42"/>
      <c r="AB735" s="45">
        <f t="shared" si="311"/>
        <v>11549873.880000001</v>
      </c>
      <c r="AC735" s="46"/>
      <c r="AD735" s="46">
        <v>2028</v>
      </c>
      <c r="AE735" s="46">
        <v>2029</v>
      </c>
      <c r="AF735" s="53"/>
      <c r="AG735" s="53"/>
    </row>
    <row r="736" spans="1:33" s="54" customFormat="1" ht="24" customHeight="1">
      <c r="A736" s="46">
        <f t="shared" si="312"/>
        <v>91</v>
      </c>
      <c r="B736" s="47" t="s">
        <v>662</v>
      </c>
      <c r="C736" s="48">
        <f t="shared" si="309"/>
        <v>7699915.9199999999</v>
      </c>
      <c r="D736" s="41"/>
      <c r="E736" s="42"/>
      <c r="F736" s="42"/>
      <c r="G736" s="39"/>
      <c r="H736" s="43"/>
      <c r="I736" s="43"/>
      <c r="J736" s="42"/>
      <c r="K736" s="56"/>
      <c r="L736" s="39"/>
      <c r="M736" s="40"/>
      <c r="N736" s="100">
        <v>2</v>
      </c>
      <c r="O736" s="57">
        <f>3614984*N736</f>
        <v>7229968</v>
      </c>
      <c r="P736" s="41"/>
      <c r="Q736" s="41"/>
      <c r="R736" s="42"/>
      <c r="S736" s="43"/>
      <c r="T736" s="43"/>
      <c r="U736" s="43"/>
      <c r="V736" s="44">
        <v>361498.4</v>
      </c>
      <c r="W736" s="58">
        <f t="shared" si="310"/>
        <v>108449.52</v>
      </c>
      <c r="X736" s="42"/>
      <c r="Y736" s="42"/>
      <c r="Z736" s="42"/>
      <c r="AA736" s="42"/>
      <c r="AB736" s="45">
        <f t="shared" si="311"/>
        <v>7699915.9199999999</v>
      </c>
      <c r="AC736" s="46"/>
      <c r="AD736" s="46">
        <v>2028</v>
      </c>
      <c r="AE736" s="46">
        <v>2029</v>
      </c>
      <c r="AF736" s="53"/>
      <c r="AG736" s="53"/>
    </row>
    <row r="737" spans="1:33" s="54" customFormat="1" ht="24" customHeight="1">
      <c r="A737" s="46">
        <f t="shared" si="312"/>
        <v>92</v>
      </c>
      <c r="B737" s="47" t="s">
        <v>663</v>
      </c>
      <c r="C737" s="48">
        <f t="shared" si="309"/>
        <v>11549873.880000001</v>
      </c>
      <c r="D737" s="41"/>
      <c r="E737" s="42"/>
      <c r="F737" s="42"/>
      <c r="G737" s="39"/>
      <c r="H737" s="43"/>
      <c r="I737" s="43"/>
      <c r="J737" s="42"/>
      <c r="K737" s="56"/>
      <c r="L737" s="39"/>
      <c r="M737" s="40"/>
      <c r="N737" s="100">
        <v>3</v>
      </c>
      <c r="O737" s="57">
        <f>3614984*N737</f>
        <v>10844952</v>
      </c>
      <c r="P737" s="41"/>
      <c r="Q737" s="41"/>
      <c r="R737" s="42"/>
      <c r="S737" s="43"/>
      <c r="T737" s="43"/>
      <c r="U737" s="43"/>
      <c r="V737" s="44">
        <v>542247.6</v>
      </c>
      <c r="W737" s="58">
        <f t="shared" si="310"/>
        <v>162674.28</v>
      </c>
      <c r="X737" s="42"/>
      <c r="Y737" s="42"/>
      <c r="Z737" s="42"/>
      <c r="AA737" s="42"/>
      <c r="AB737" s="45">
        <f t="shared" si="311"/>
        <v>11549873.880000001</v>
      </c>
      <c r="AC737" s="46"/>
      <c r="AD737" s="46">
        <v>2028</v>
      </c>
      <c r="AE737" s="46">
        <v>2029</v>
      </c>
      <c r="AF737" s="53"/>
      <c r="AG737" s="53"/>
    </row>
    <row r="738" spans="1:33" s="54" customFormat="1" ht="24" customHeight="1">
      <c r="A738" s="46">
        <f t="shared" si="312"/>
        <v>93</v>
      </c>
      <c r="B738" s="47" t="s">
        <v>664</v>
      </c>
      <c r="C738" s="48">
        <f t="shared" si="309"/>
        <v>3849957.96</v>
      </c>
      <c r="D738" s="41"/>
      <c r="E738" s="42"/>
      <c r="F738" s="42"/>
      <c r="G738" s="39"/>
      <c r="H738" s="43"/>
      <c r="I738" s="43"/>
      <c r="J738" s="42"/>
      <c r="K738" s="56"/>
      <c r="L738" s="39"/>
      <c r="M738" s="40"/>
      <c r="N738" s="100">
        <v>1</v>
      </c>
      <c r="O738" s="57">
        <v>3614984</v>
      </c>
      <c r="P738" s="41"/>
      <c r="Q738" s="41"/>
      <c r="R738" s="42"/>
      <c r="S738" s="43"/>
      <c r="T738" s="43"/>
      <c r="U738" s="43"/>
      <c r="V738" s="44">
        <v>180749.2</v>
      </c>
      <c r="W738" s="58">
        <f t="shared" si="310"/>
        <v>54224.76</v>
      </c>
      <c r="X738" s="42"/>
      <c r="Y738" s="42"/>
      <c r="Z738" s="42"/>
      <c r="AA738" s="42"/>
      <c r="AB738" s="45">
        <f t="shared" si="311"/>
        <v>3849957.96</v>
      </c>
      <c r="AC738" s="46"/>
      <c r="AD738" s="46">
        <v>2028</v>
      </c>
      <c r="AE738" s="46">
        <v>2029</v>
      </c>
      <c r="AF738" s="53"/>
      <c r="AG738" s="53"/>
    </row>
    <row r="739" spans="1:33" s="54" customFormat="1" ht="24" customHeight="1">
      <c r="A739" s="46">
        <f t="shared" si="312"/>
        <v>94</v>
      </c>
      <c r="B739" s="47" t="s">
        <v>665</v>
      </c>
      <c r="C739" s="48">
        <f t="shared" si="309"/>
        <v>3849957.96</v>
      </c>
      <c r="D739" s="41"/>
      <c r="E739" s="42"/>
      <c r="F739" s="42"/>
      <c r="G739" s="39"/>
      <c r="H739" s="43"/>
      <c r="I739" s="43"/>
      <c r="J739" s="42"/>
      <c r="K739" s="56"/>
      <c r="L739" s="39"/>
      <c r="M739" s="40"/>
      <c r="N739" s="100">
        <v>1</v>
      </c>
      <c r="O739" s="57">
        <v>3614984</v>
      </c>
      <c r="P739" s="41"/>
      <c r="Q739" s="41"/>
      <c r="R739" s="42"/>
      <c r="S739" s="43"/>
      <c r="T739" s="43"/>
      <c r="U739" s="43"/>
      <c r="V739" s="44">
        <v>180749.2</v>
      </c>
      <c r="W739" s="58">
        <f t="shared" si="310"/>
        <v>54224.76</v>
      </c>
      <c r="X739" s="42"/>
      <c r="Y739" s="42"/>
      <c r="Z739" s="42"/>
      <c r="AA739" s="42"/>
      <c r="AB739" s="45">
        <f t="shared" si="311"/>
        <v>3849957.96</v>
      </c>
      <c r="AC739" s="46"/>
      <c r="AD739" s="46">
        <v>2028</v>
      </c>
      <c r="AE739" s="46">
        <v>2029</v>
      </c>
      <c r="AF739" s="53"/>
      <c r="AG739" s="53"/>
    </row>
    <row r="740" spans="1:33" s="54" customFormat="1" ht="24" customHeight="1">
      <c r="A740" s="46">
        <f t="shared" si="312"/>
        <v>95</v>
      </c>
      <c r="B740" s="47" t="s">
        <v>666</v>
      </c>
      <c r="C740" s="48">
        <f t="shared" si="309"/>
        <v>3849957.96</v>
      </c>
      <c r="D740" s="41"/>
      <c r="E740" s="42"/>
      <c r="F740" s="42"/>
      <c r="G740" s="39"/>
      <c r="H740" s="43"/>
      <c r="I740" s="43"/>
      <c r="J740" s="42"/>
      <c r="K740" s="56"/>
      <c r="L740" s="39"/>
      <c r="M740" s="40"/>
      <c r="N740" s="100">
        <v>1</v>
      </c>
      <c r="O740" s="57">
        <v>3614984</v>
      </c>
      <c r="P740" s="41"/>
      <c r="Q740" s="41"/>
      <c r="R740" s="42"/>
      <c r="S740" s="43"/>
      <c r="T740" s="43"/>
      <c r="U740" s="43"/>
      <c r="V740" s="44">
        <v>180749.2</v>
      </c>
      <c r="W740" s="58">
        <f t="shared" si="310"/>
        <v>54224.76</v>
      </c>
      <c r="X740" s="42"/>
      <c r="Y740" s="42"/>
      <c r="Z740" s="42"/>
      <c r="AA740" s="42"/>
      <c r="AB740" s="45">
        <f t="shared" si="311"/>
        <v>3849957.96</v>
      </c>
      <c r="AC740" s="46"/>
      <c r="AD740" s="46">
        <v>2028</v>
      </c>
      <c r="AE740" s="46">
        <v>2029</v>
      </c>
      <c r="AF740" s="53"/>
      <c r="AG740" s="53"/>
    </row>
    <row r="741" spans="1:33" s="54" customFormat="1" ht="24" customHeight="1">
      <c r="A741" s="46">
        <f t="shared" si="312"/>
        <v>96</v>
      </c>
      <c r="B741" s="47" t="s">
        <v>667</v>
      </c>
      <c r="C741" s="48">
        <f t="shared" si="309"/>
        <v>7699915.9199999999</v>
      </c>
      <c r="D741" s="41"/>
      <c r="E741" s="42"/>
      <c r="F741" s="42"/>
      <c r="G741" s="39"/>
      <c r="H741" s="43"/>
      <c r="I741" s="43"/>
      <c r="J741" s="42"/>
      <c r="K741" s="56"/>
      <c r="L741" s="39"/>
      <c r="M741" s="40"/>
      <c r="N741" s="100">
        <v>2</v>
      </c>
      <c r="O741" s="57">
        <f>3614984*N741</f>
        <v>7229968</v>
      </c>
      <c r="P741" s="41"/>
      <c r="Q741" s="41"/>
      <c r="R741" s="42"/>
      <c r="S741" s="43"/>
      <c r="T741" s="43"/>
      <c r="U741" s="43"/>
      <c r="V741" s="44">
        <v>361498.4</v>
      </c>
      <c r="W741" s="58">
        <f t="shared" si="310"/>
        <v>108449.52</v>
      </c>
      <c r="X741" s="42"/>
      <c r="Y741" s="42"/>
      <c r="Z741" s="42"/>
      <c r="AA741" s="42"/>
      <c r="AB741" s="45">
        <f t="shared" si="311"/>
        <v>7699915.9199999999</v>
      </c>
      <c r="AC741" s="46"/>
      <c r="AD741" s="46">
        <v>2028</v>
      </c>
      <c r="AE741" s="46">
        <v>2029</v>
      </c>
      <c r="AF741" s="53"/>
      <c r="AG741" s="53"/>
    </row>
    <row r="742" spans="1:33" s="54" customFormat="1" ht="24" customHeight="1">
      <c r="A742" s="46">
        <f t="shared" si="312"/>
        <v>97</v>
      </c>
      <c r="B742" s="47" t="s">
        <v>668</v>
      </c>
      <c r="C742" s="48">
        <f t="shared" si="309"/>
        <v>3849957.96</v>
      </c>
      <c r="D742" s="41"/>
      <c r="E742" s="42"/>
      <c r="F742" s="42"/>
      <c r="G742" s="39"/>
      <c r="H742" s="43"/>
      <c r="I742" s="43"/>
      <c r="J742" s="42"/>
      <c r="K742" s="56"/>
      <c r="L742" s="39"/>
      <c r="M742" s="40"/>
      <c r="N742" s="100">
        <v>1</v>
      </c>
      <c r="O742" s="57">
        <v>3614984</v>
      </c>
      <c r="P742" s="41"/>
      <c r="Q742" s="41"/>
      <c r="R742" s="42"/>
      <c r="S742" s="43"/>
      <c r="T742" s="43"/>
      <c r="U742" s="43"/>
      <c r="V742" s="44">
        <v>180749.2</v>
      </c>
      <c r="W742" s="58">
        <f t="shared" si="310"/>
        <v>54224.76</v>
      </c>
      <c r="X742" s="42"/>
      <c r="Y742" s="42"/>
      <c r="Z742" s="42"/>
      <c r="AA742" s="42"/>
      <c r="AB742" s="45">
        <f t="shared" si="311"/>
        <v>3849957.96</v>
      </c>
      <c r="AC742" s="46"/>
      <c r="AD742" s="46">
        <v>2028</v>
      </c>
      <c r="AE742" s="46">
        <v>2029</v>
      </c>
      <c r="AF742" s="53"/>
      <c r="AG742" s="53"/>
    </row>
    <row r="743" spans="1:33" s="54" customFormat="1" ht="24" customHeight="1">
      <c r="A743" s="46">
        <f t="shared" si="312"/>
        <v>98</v>
      </c>
      <c r="B743" s="47" t="s">
        <v>669</v>
      </c>
      <c r="C743" s="48">
        <f t="shared" si="309"/>
        <v>3849957.96</v>
      </c>
      <c r="D743" s="41"/>
      <c r="E743" s="42"/>
      <c r="F743" s="42"/>
      <c r="G743" s="39"/>
      <c r="H743" s="43"/>
      <c r="I743" s="43"/>
      <c r="J743" s="42"/>
      <c r="K743" s="56"/>
      <c r="L743" s="39"/>
      <c r="M743" s="40"/>
      <c r="N743" s="100">
        <v>1</v>
      </c>
      <c r="O743" s="57">
        <v>3614984</v>
      </c>
      <c r="P743" s="41"/>
      <c r="Q743" s="41"/>
      <c r="R743" s="42"/>
      <c r="S743" s="43"/>
      <c r="T743" s="43"/>
      <c r="U743" s="43"/>
      <c r="V743" s="44">
        <v>180749.2</v>
      </c>
      <c r="W743" s="58">
        <f t="shared" si="310"/>
        <v>54224.76</v>
      </c>
      <c r="X743" s="42"/>
      <c r="Y743" s="42"/>
      <c r="Z743" s="42"/>
      <c r="AA743" s="42"/>
      <c r="AB743" s="45">
        <f t="shared" si="311"/>
        <v>3849957.96</v>
      </c>
      <c r="AC743" s="46"/>
      <c r="AD743" s="46">
        <v>2028</v>
      </c>
      <c r="AE743" s="46">
        <v>2029</v>
      </c>
      <c r="AF743" s="53"/>
      <c r="AG743" s="53"/>
    </row>
    <row r="744" spans="1:33" s="54" customFormat="1" ht="24" customHeight="1">
      <c r="A744" s="46">
        <f t="shared" si="312"/>
        <v>99</v>
      </c>
      <c r="B744" s="47" t="s">
        <v>670</v>
      </c>
      <c r="C744" s="48">
        <f t="shared" si="309"/>
        <v>3849957.96</v>
      </c>
      <c r="D744" s="41"/>
      <c r="E744" s="42"/>
      <c r="F744" s="42"/>
      <c r="G744" s="39"/>
      <c r="H744" s="43"/>
      <c r="I744" s="43"/>
      <c r="J744" s="42"/>
      <c r="K744" s="56"/>
      <c r="L744" s="39"/>
      <c r="M744" s="40"/>
      <c r="N744" s="100">
        <v>1</v>
      </c>
      <c r="O744" s="57">
        <v>3614984</v>
      </c>
      <c r="P744" s="41"/>
      <c r="Q744" s="41"/>
      <c r="R744" s="42"/>
      <c r="S744" s="43"/>
      <c r="T744" s="43"/>
      <c r="U744" s="43"/>
      <c r="V744" s="44">
        <v>180749.2</v>
      </c>
      <c r="W744" s="58">
        <f t="shared" si="310"/>
        <v>54224.76</v>
      </c>
      <c r="X744" s="42"/>
      <c r="Y744" s="42"/>
      <c r="Z744" s="42"/>
      <c r="AA744" s="42"/>
      <c r="AB744" s="45">
        <f t="shared" si="311"/>
        <v>3849957.96</v>
      </c>
      <c r="AC744" s="46"/>
      <c r="AD744" s="46">
        <v>2028</v>
      </c>
      <c r="AE744" s="46">
        <v>2029</v>
      </c>
      <c r="AF744" s="53"/>
      <c r="AG744" s="53"/>
    </row>
    <row r="745" spans="1:33" s="54" customFormat="1" ht="24" customHeight="1">
      <c r="A745" s="46">
        <f t="shared" si="312"/>
        <v>100</v>
      </c>
      <c r="B745" s="47" t="s">
        <v>671</v>
      </c>
      <c r="C745" s="48">
        <f t="shared" si="309"/>
        <v>7699915.9199999999</v>
      </c>
      <c r="D745" s="41"/>
      <c r="E745" s="42"/>
      <c r="F745" s="42"/>
      <c r="G745" s="39"/>
      <c r="H745" s="43"/>
      <c r="I745" s="43"/>
      <c r="J745" s="42"/>
      <c r="K745" s="56"/>
      <c r="L745" s="39"/>
      <c r="M745" s="40"/>
      <c r="N745" s="100">
        <v>2</v>
      </c>
      <c r="O745" s="57">
        <f>3614984*N745</f>
        <v>7229968</v>
      </c>
      <c r="P745" s="41"/>
      <c r="Q745" s="41"/>
      <c r="R745" s="42"/>
      <c r="S745" s="43"/>
      <c r="T745" s="43"/>
      <c r="U745" s="43"/>
      <c r="V745" s="44">
        <v>361498.4</v>
      </c>
      <c r="W745" s="58">
        <f t="shared" si="310"/>
        <v>108449.52</v>
      </c>
      <c r="X745" s="42"/>
      <c r="Y745" s="42"/>
      <c r="Z745" s="42"/>
      <c r="AA745" s="42"/>
      <c r="AB745" s="45">
        <f t="shared" si="311"/>
        <v>7699915.9199999999</v>
      </c>
      <c r="AC745" s="46"/>
      <c r="AD745" s="46">
        <v>2028</v>
      </c>
      <c r="AE745" s="46">
        <v>2029</v>
      </c>
      <c r="AF745" s="53"/>
      <c r="AG745" s="53"/>
    </row>
    <row r="746" spans="1:33" s="54" customFormat="1" ht="24" customHeight="1">
      <c r="A746" s="46">
        <f t="shared" si="312"/>
        <v>101</v>
      </c>
      <c r="B746" s="47" t="s">
        <v>672</v>
      </c>
      <c r="C746" s="48">
        <f t="shared" si="309"/>
        <v>3849957.96</v>
      </c>
      <c r="D746" s="41"/>
      <c r="E746" s="42"/>
      <c r="F746" s="42"/>
      <c r="G746" s="39"/>
      <c r="H746" s="43"/>
      <c r="I746" s="43"/>
      <c r="J746" s="42"/>
      <c r="K746" s="56"/>
      <c r="L746" s="39"/>
      <c r="M746" s="40"/>
      <c r="N746" s="100">
        <v>1</v>
      </c>
      <c r="O746" s="57">
        <v>3614984</v>
      </c>
      <c r="P746" s="41"/>
      <c r="Q746" s="41"/>
      <c r="R746" s="42"/>
      <c r="S746" s="43"/>
      <c r="T746" s="43"/>
      <c r="U746" s="43"/>
      <c r="V746" s="44">
        <v>180749.2</v>
      </c>
      <c r="W746" s="58">
        <f t="shared" si="310"/>
        <v>54224.76</v>
      </c>
      <c r="X746" s="42"/>
      <c r="Y746" s="42"/>
      <c r="Z746" s="42"/>
      <c r="AA746" s="42"/>
      <c r="AB746" s="45">
        <f t="shared" si="311"/>
        <v>3849957.96</v>
      </c>
      <c r="AC746" s="46"/>
      <c r="AD746" s="46">
        <v>2028</v>
      </c>
      <c r="AE746" s="46">
        <v>2029</v>
      </c>
      <c r="AF746" s="53"/>
      <c r="AG746" s="53"/>
    </row>
    <row r="747" spans="1:33" s="54" customFormat="1" ht="24" customHeight="1">
      <c r="A747" s="46">
        <f t="shared" si="312"/>
        <v>102</v>
      </c>
      <c r="B747" s="47" t="s">
        <v>673</v>
      </c>
      <c r="C747" s="48">
        <f t="shared" si="309"/>
        <v>3849957.96</v>
      </c>
      <c r="D747" s="41"/>
      <c r="E747" s="42"/>
      <c r="F747" s="42"/>
      <c r="G747" s="39"/>
      <c r="H747" s="43"/>
      <c r="I747" s="43"/>
      <c r="J747" s="42"/>
      <c r="K747" s="56"/>
      <c r="L747" s="39"/>
      <c r="M747" s="40"/>
      <c r="N747" s="100">
        <v>1</v>
      </c>
      <c r="O747" s="57">
        <v>3614984</v>
      </c>
      <c r="P747" s="41"/>
      <c r="Q747" s="41"/>
      <c r="R747" s="42"/>
      <c r="S747" s="43"/>
      <c r="T747" s="43"/>
      <c r="U747" s="43"/>
      <c r="V747" s="44">
        <v>180749.2</v>
      </c>
      <c r="W747" s="58">
        <f t="shared" si="310"/>
        <v>54224.76</v>
      </c>
      <c r="X747" s="42"/>
      <c r="Y747" s="42"/>
      <c r="Z747" s="42"/>
      <c r="AA747" s="42"/>
      <c r="AB747" s="45">
        <f t="shared" si="311"/>
        <v>3849957.96</v>
      </c>
      <c r="AC747" s="46"/>
      <c r="AD747" s="46">
        <v>2028</v>
      </c>
      <c r="AE747" s="46">
        <v>2029</v>
      </c>
      <c r="AF747" s="53"/>
      <c r="AG747" s="53"/>
    </row>
    <row r="748" spans="1:33" s="54" customFormat="1" ht="24" customHeight="1">
      <c r="A748" s="46">
        <f t="shared" si="312"/>
        <v>103</v>
      </c>
      <c r="B748" s="47" t="s">
        <v>674</v>
      </c>
      <c r="C748" s="48">
        <f t="shared" si="309"/>
        <v>7699915.9199999999</v>
      </c>
      <c r="D748" s="41"/>
      <c r="E748" s="42"/>
      <c r="F748" s="42"/>
      <c r="G748" s="39"/>
      <c r="H748" s="43"/>
      <c r="I748" s="43"/>
      <c r="J748" s="42"/>
      <c r="K748" s="56"/>
      <c r="L748" s="39"/>
      <c r="M748" s="40"/>
      <c r="N748" s="100">
        <v>2</v>
      </c>
      <c r="O748" s="57">
        <f>3614984*N748</f>
        <v>7229968</v>
      </c>
      <c r="P748" s="41"/>
      <c r="Q748" s="41"/>
      <c r="R748" s="42"/>
      <c r="S748" s="43"/>
      <c r="T748" s="43"/>
      <c r="U748" s="43"/>
      <c r="V748" s="44">
        <v>361498.4</v>
      </c>
      <c r="W748" s="58">
        <f t="shared" si="310"/>
        <v>108449.52</v>
      </c>
      <c r="X748" s="42"/>
      <c r="Y748" s="42"/>
      <c r="Z748" s="42"/>
      <c r="AA748" s="42"/>
      <c r="AB748" s="45">
        <f t="shared" si="311"/>
        <v>7699915.9199999999</v>
      </c>
      <c r="AC748" s="46"/>
      <c r="AD748" s="46">
        <v>2028</v>
      </c>
      <c r="AE748" s="46">
        <v>2029</v>
      </c>
      <c r="AF748" s="53"/>
      <c r="AG748" s="53"/>
    </row>
    <row r="749" spans="1:33" s="54" customFormat="1" ht="24" customHeight="1">
      <c r="A749" s="46">
        <f t="shared" si="312"/>
        <v>104</v>
      </c>
      <c r="B749" s="47" t="s">
        <v>675</v>
      </c>
      <c r="C749" s="48">
        <f t="shared" si="309"/>
        <v>3849957.96</v>
      </c>
      <c r="D749" s="41"/>
      <c r="E749" s="42"/>
      <c r="F749" s="42"/>
      <c r="G749" s="39"/>
      <c r="H749" s="43"/>
      <c r="I749" s="43"/>
      <c r="J749" s="42"/>
      <c r="K749" s="56"/>
      <c r="L749" s="39"/>
      <c r="M749" s="40"/>
      <c r="N749" s="100">
        <v>1</v>
      </c>
      <c r="O749" s="57">
        <v>3614984</v>
      </c>
      <c r="P749" s="41"/>
      <c r="Q749" s="41"/>
      <c r="R749" s="42"/>
      <c r="S749" s="43"/>
      <c r="T749" s="43"/>
      <c r="U749" s="43"/>
      <c r="V749" s="44">
        <v>180749.2</v>
      </c>
      <c r="W749" s="58">
        <f t="shared" si="310"/>
        <v>54224.76</v>
      </c>
      <c r="X749" s="42"/>
      <c r="Y749" s="42"/>
      <c r="Z749" s="42"/>
      <c r="AA749" s="42"/>
      <c r="AB749" s="45">
        <f t="shared" si="311"/>
        <v>3849957.96</v>
      </c>
      <c r="AC749" s="46"/>
      <c r="AD749" s="46">
        <v>2028</v>
      </c>
      <c r="AE749" s="46">
        <v>2029</v>
      </c>
      <c r="AF749" s="53"/>
      <c r="AG749" s="53"/>
    </row>
    <row r="750" spans="1:33" s="54" customFormat="1" ht="24" customHeight="1">
      <c r="A750" s="46">
        <f t="shared" si="312"/>
        <v>105</v>
      </c>
      <c r="B750" s="47" t="s">
        <v>676</v>
      </c>
      <c r="C750" s="48">
        <f t="shared" si="309"/>
        <v>3849957.96</v>
      </c>
      <c r="D750" s="41"/>
      <c r="E750" s="42"/>
      <c r="F750" s="42"/>
      <c r="G750" s="39"/>
      <c r="H750" s="43"/>
      <c r="I750" s="43"/>
      <c r="J750" s="42"/>
      <c r="K750" s="56"/>
      <c r="L750" s="39"/>
      <c r="M750" s="40"/>
      <c r="N750" s="100">
        <v>1</v>
      </c>
      <c r="O750" s="57">
        <v>3614984</v>
      </c>
      <c r="P750" s="41"/>
      <c r="Q750" s="41"/>
      <c r="R750" s="42"/>
      <c r="S750" s="43"/>
      <c r="T750" s="43"/>
      <c r="U750" s="43"/>
      <c r="V750" s="44">
        <v>180749.2</v>
      </c>
      <c r="W750" s="58">
        <f t="shared" si="310"/>
        <v>54224.76</v>
      </c>
      <c r="X750" s="42"/>
      <c r="Y750" s="42"/>
      <c r="Z750" s="42"/>
      <c r="AA750" s="42"/>
      <c r="AB750" s="45">
        <f t="shared" si="311"/>
        <v>3849957.96</v>
      </c>
      <c r="AC750" s="46"/>
      <c r="AD750" s="46">
        <v>2028</v>
      </c>
      <c r="AE750" s="46">
        <v>2029</v>
      </c>
      <c r="AF750" s="53"/>
      <c r="AG750" s="53"/>
    </row>
    <row r="751" spans="1:33" s="54" customFormat="1" ht="24" customHeight="1">
      <c r="A751" s="46">
        <f t="shared" si="312"/>
        <v>106</v>
      </c>
      <c r="B751" s="47" t="s">
        <v>677</v>
      </c>
      <c r="C751" s="48">
        <f t="shared" si="309"/>
        <v>7699915.9199999999</v>
      </c>
      <c r="D751" s="41"/>
      <c r="E751" s="42"/>
      <c r="F751" s="42"/>
      <c r="G751" s="39"/>
      <c r="H751" s="43"/>
      <c r="I751" s="43"/>
      <c r="J751" s="42"/>
      <c r="K751" s="56"/>
      <c r="L751" s="39"/>
      <c r="M751" s="40"/>
      <c r="N751" s="100">
        <v>2</v>
      </c>
      <c r="O751" s="57">
        <f>3614984*N751</f>
        <v>7229968</v>
      </c>
      <c r="P751" s="41"/>
      <c r="Q751" s="41"/>
      <c r="R751" s="42"/>
      <c r="S751" s="43"/>
      <c r="T751" s="43"/>
      <c r="U751" s="43"/>
      <c r="V751" s="44">
        <v>361498.4</v>
      </c>
      <c r="W751" s="58">
        <f t="shared" si="310"/>
        <v>108449.52</v>
      </c>
      <c r="X751" s="42"/>
      <c r="Y751" s="42"/>
      <c r="Z751" s="42"/>
      <c r="AA751" s="42"/>
      <c r="AB751" s="45">
        <f t="shared" si="311"/>
        <v>7699915.9199999999</v>
      </c>
      <c r="AC751" s="46"/>
      <c r="AD751" s="46">
        <v>2028</v>
      </c>
      <c r="AE751" s="46">
        <v>2029</v>
      </c>
      <c r="AF751" s="53"/>
      <c r="AG751" s="53"/>
    </row>
    <row r="752" spans="1:33" s="54" customFormat="1" ht="24" customHeight="1">
      <c r="A752" s="46">
        <f t="shared" si="312"/>
        <v>107</v>
      </c>
      <c r="B752" s="47" t="s">
        <v>77</v>
      </c>
      <c r="C752" s="48">
        <f t="shared" si="309"/>
        <v>3098785.52</v>
      </c>
      <c r="D752" s="41"/>
      <c r="E752" s="42"/>
      <c r="F752" s="42"/>
      <c r="G752" s="39"/>
      <c r="H752" s="43"/>
      <c r="I752" s="43"/>
      <c r="J752" s="46"/>
      <c r="K752" s="38"/>
      <c r="L752" s="39"/>
      <c r="M752" s="40"/>
      <c r="N752" s="100"/>
      <c r="O752" s="40"/>
      <c r="P752" s="39"/>
      <c r="Q752" s="39"/>
      <c r="R752" s="41"/>
      <c r="S752" s="41">
        <v>2909657.76</v>
      </c>
      <c r="T752" s="41"/>
      <c r="U752" s="41"/>
      <c r="V752" s="44">
        <v>145482.89000000001</v>
      </c>
      <c r="W752" s="58">
        <f t="shared" si="310"/>
        <v>43644.87</v>
      </c>
      <c r="X752" s="42"/>
      <c r="Y752" s="42"/>
      <c r="Z752" s="42"/>
      <c r="AA752" s="42"/>
      <c r="AB752" s="45">
        <f t="shared" si="311"/>
        <v>3098785.52</v>
      </c>
      <c r="AC752" s="46"/>
      <c r="AD752" s="46">
        <v>2028</v>
      </c>
      <c r="AE752" s="46">
        <v>2028</v>
      </c>
      <c r="AF752" s="55"/>
      <c r="AG752" s="53"/>
    </row>
    <row r="753" spans="1:33" s="54" customFormat="1" ht="24" customHeight="1">
      <c r="A753" s="46">
        <f t="shared" si="312"/>
        <v>108</v>
      </c>
      <c r="B753" s="47" t="s">
        <v>63</v>
      </c>
      <c r="C753" s="48">
        <f t="shared" si="309"/>
        <v>2951477.1</v>
      </c>
      <c r="D753" s="41"/>
      <c r="E753" s="42"/>
      <c r="F753" s="42"/>
      <c r="G753" s="39"/>
      <c r="H753" s="43"/>
      <c r="I753" s="43"/>
      <c r="J753" s="73">
        <v>1</v>
      </c>
      <c r="K753" s="95">
        <v>2771340</v>
      </c>
      <c r="L753" s="171"/>
      <c r="M753" s="171"/>
      <c r="N753" s="163"/>
      <c r="O753" s="171"/>
      <c r="P753" s="169"/>
      <c r="Q753" s="169"/>
      <c r="R753" s="169"/>
      <c r="S753" s="169"/>
      <c r="T753" s="169"/>
      <c r="U753" s="169"/>
      <c r="V753" s="50">
        <v>138567</v>
      </c>
      <c r="W753" s="58">
        <f t="shared" si="310"/>
        <v>41570.1</v>
      </c>
      <c r="X753" s="169"/>
      <c r="Y753" s="42"/>
      <c r="Z753" s="42"/>
      <c r="AA753" s="42"/>
      <c r="AB753" s="45">
        <f t="shared" si="311"/>
        <v>2951477.1</v>
      </c>
      <c r="AC753" s="46"/>
      <c r="AD753" s="46">
        <v>2028</v>
      </c>
      <c r="AE753" s="46">
        <v>2028</v>
      </c>
      <c r="AF753" s="55"/>
      <c r="AG753" s="53"/>
    </row>
    <row r="754" spans="1:33" s="54" customFormat="1" ht="24" customHeight="1">
      <c r="A754" s="46">
        <f t="shared" si="312"/>
        <v>109</v>
      </c>
      <c r="B754" s="47" t="s">
        <v>143</v>
      </c>
      <c r="C754" s="48">
        <f t="shared" si="309"/>
        <v>32166686.719999999</v>
      </c>
      <c r="D754" s="41">
        <v>2226372.44</v>
      </c>
      <c r="E754" s="42"/>
      <c r="F754" s="42"/>
      <c r="G754" s="39">
        <v>1735323.02</v>
      </c>
      <c r="H754" s="43">
        <v>3971007.33</v>
      </c>
      <c r="I754" s="43">
        <v>9124926.0500000007</v>
      </c>
      <c r="J754" s="73"/>
      <c r="K754" s="95"/>
      <c r="L754" s="39">
        <v>2875293.52</v>
      </c>
      <c r="M754" s="40"/>
      <c r="N754" s="100"/>
      <c r="O754" s="40"/>
      <c r="P754" s="39"/>
      <c r="Q754" s="39"/>
      <c r="R754" s="41">
        <v>10270539.34</v>
      </c>
      <c r="S754" s="41"/>
      <c r="T754" s="41"/>
      <c r="U754" s="41"/>
      <c r="V754" s="44">
        <v>1510173.09</v>
      </c>
      <c r="W754" s="58">
        <f t="shared" si="310"/>
        <v>453051.93</v>
      </c>
      <c r="X754" s="42"/>
      <c r="Y754" s="42"/>
      <c r="Z754" s="42"/>
      <c r="AA754" s="42"/>
      <c r="AB754" s="45">
        <f t="shared" si="311"/>
        <v>32166686.719999999</v>
      </c>
      <c r="AC754" s="46"/>
      <c r="AD754" s="46">
        <v>2028</v>
      </c>
      <c r="AE754" s="46">
        <v>2028</v>
      </c>
      <c r="AF754" s="55"/>
      <c r="AG754" s="53"/>
    </row>
    <row r="755" spans="1:33" s="54" customFormat="1" ht="24" customHeight="1">
      <c r="A755" s="46">
        <f t="shared" si="312"/>
        <v>110</v>
      </c>
      <c r="B755" s="47" t="s">
        <v>314</v>
      </c>
      <c r="C755" s="48">
        <f t="shared" si="309"/>
        <v>2951477.1</v>
      </c>
      <c r="D755" s="41"/>
      <c r="E755" s="42"/>
      <c r="F755" s="42"/>
      <c r="G755" s="39"/>
      <c r="H755" s="43"/>
      <c r="I755" s="43"/>
      <c r="J755" s="73">
        <v>1</v>
      </c>
      <c r="K755" s="95">
        <v>2771340</v>
      </c>
      <c r="L755" s="171"/>
      <c r="M755" s="171"/>
      <c r="N755" s="163"/>
      <c r="O755" s="171"/>
      <c r="P755" s="169"/>
      <c r="Q755" s="169"/>
      <c r="R755" s="169"/>
      <c r="S755" s="169"/>
      <c r="T755" s="169"/>
      <c r="U755" s="169"/>
      <c r="V755" s="50">
        <v>138567</v>
      </c>
      <c r="W755" s="58">
        <f t="shared" si="310"/>
        <v>41570.1</v>
      </c>
      <c r="X755" s="169"/>
      <c r="Y755" s="42"/>
      <c r="Z755" s="42"/>
      <c r="AA755" s="42"/>
      <c r="AB755" s="45">
        <f t="shared" si="311"/>
        <v>2951477.1</v>
      </c>
      <c r="AC755" s="46"/>
      <c r="AD755" s="46">
        <v>2028</v>
      </c>
      <c r="AE755" s="46">
        <v>2028</v>
      </c>
      <c r="AF755" s="55"/>
      <c r="AG755" s="53"/>
    </row>
    <row r="756" spans="1:33" s="54" customFormat="1" ht="24" customHeight="1">
      <c r="A756" s="46">
        <f t="shared" si="312"/>
        <v>111</v>
      </c>
      <c r="B756" s="47" t="s">
        <v>678</v>
      </c>
      <c r="C756" s="48">
        <f t="shared" si="309"/>
        <v>2951477.1</v>
      </c>
      <c r="D756" s="41"/>
      <c r="E756" s="42"/>
      <c r="F756" s="42"/>
      <c r="G756" s="39"/>
      <c r="H756" s="43"/>
      <c r="I756" s="43"/>
      <c r="J756" s="73">
        <v>1</v>
      </c>
      <c r="K756" s="95">
        <v>2771340</v>
      </c>
      <c r="L756" s="171"/>
      <c r="M756" s="171"/>
      <c r="N756" s="163"/>
      <c r="O756" s="171"/>
      <c r="P756" s="169"/>
      <c r="Q756" s="169"/>
      <c r="R756" s="169"/>
      <c r="S756" s="169"/>
      <c r="T756" s="169"/>
      <c r="U756" s="169"/>
      <c r="V756" s="50">
        <v>138567</v>
      </c>
      <c r="W756" s="58">
        <f t="shared" si="310"/>
        <v>41570.1</v>
      </c>
      <c r="X756" s="169"/>
      <c r="Y756" s="42"/>
      <c r="Z756" s="42"/>
      <c r="AA756" s="42"/>
      <c r="AB756" s="45">
        <f t="shared" si="311"/>
        <v>2951477.1</v>
      </c>
      <c r="AC756" s="46"/>
      <c r="AD756" s="46">
        <v>2028</v>
      </c>
      <c r="AE756" s="46">
        <v>2028</v>
      </c>
      <c r="AF756" s="55"/>
      <c r="AG756" s="53"/>
    </row>
    <row r="757" spans="1:33" s="54" customFormat="1" ht="24" customHeight="1">
      <c r="A757" s="46">
        <f t="shared" si="312"/>
        <v>112</v>
      </c>
      <c r="B757" s="47" t="s">
        <v>679</v>
      </c>
      <c r="C757" s="48">
        <f t="shared" si="309"/>
        <v>2951477.1</v>
      </c>
      <c r="D757" s="41"/>
      <c r="E757" s="42"/>
      <c r="F757" s="42"/>
      <c r="G757" s="39"/>
      <c r="H757" s="43"/>
      <c r="I757" s="43"/>
      <c r="J757" s="73">
        <v>1</v>
      </c>
      <c r="K757" s="95">
        <v>2771340</v>
      </c>
      <c r="L757" s="171"/>
      <c r="M757" s="171"/>
      <c r="N757" s="163"/>
      <c r="O757" s="171"/>
      <c r="P757" s="169"/>
      <c r="Q757" s="169"/>
      <c r="R757" s="169"/>
      <c r="S757" s="169"/>
      <c r="T757" s="169"/>
      <c r="U757" s="169"/>
      <c r="V757" s="50">
        <v>138567</v>
      </c>
      <c r="W757" s="58">
        <f t="shared" si="310"/>
        <v>41570.1</v>
      </c>
      <c r="X757" s="169"/>
      <c r="Y757" s="42"/>
      <c r="Z757" s="42"/>
      <c r="AA757" s="42"/>
      <c r="AB757" s="45">
        <f t="shared" si="311"/>
        <v>2951477.1</v>
      </c>
      <c r="AC757" s="46"/>
      <c r="AD757" s="46">
        <v>2028</v>
      </c>
      <c r="AE757" s="46">
        <v>2028</v>
      </c>
      <c r="AF757" s="55"/>
      <c r="AG757" s="53"/>
    </row>
    <row r="758" spans="1:33" s="54" customFormat="1" ht="24" customHeight="1">
      <c r="A758" s="46">
        <f t="shared" si="312"/>
        <v>113</v>
      </c>
      <c r="B758" s="47" t="s">
        <v>680</v>
      </c>
      <c r="C758" s="48">
        <f t="shared" si="309"/>
        <v>2951477.1</v>
      </c>
      <c r="D758" s="41"/>
      <c r="E758" s="42"/>
      <c r="F758" s="42"/>
      <c r="G758" s="39"/>
      <c r="H758" s="43"/>
      <c r="I758" s="43"/>
      <c r="J758" s="73">
        <v>1</v>
      </c>
      <c r="K758" s="95">
        <v>2771340</v>
      </c>
      <c r="L758" s="171"/>
      <c r="M758" s="171"/>
      <c r="N758" s="163"/>
      <c r="O758" s="171"/>
      <c r="P758" s="169"/>
      <c r="Q758" s="169"/>
      <c r="R758" s="169"/>
      <c r="S758" s="169"/>
      <c r="T758" s="169"/>
      <c r="U758" s="169"/>
      <c r="V758" s="50">
        <v>138567</v>
      </c>
      <c r="W758" s="58">
        <f t="shared" si="310"/>
        <v>41570.1</v>
      </c>
      <c r="X758" s="169"/>
      <c r="Y758" s="42"/>
      <c r="Z758" s="42"/>
      <c r="AA758" s="42"/>
      <c r="AB758" s="45">
        <f t="shared" si="311"/>
        <v>2951477.1</v>
      </c>
      <c r="AC758" s="46"/>
      <c r="AD758" s="46">
        <v>2028</v>
      </c>
      <c r="AE758" s="46">
        <v>2028</v>
      </c>
      <c r="AF758" s="55"/>
      <c r="AG758" s="53"/>
    </row>
    <row r="759" spans="1:33" s="54" customFormat="1" ht="24" customHeight="1">
      <c r="A759" s="46">
        <f t="shared" si="312"/>
        <v>114</v>
      </c>
      <c r="B759" s="47" t="s">
        <v>144</v>
      </c>
      <c r="C759" s="48">
        <f t="shared" si="309"/>
        <v>2951477.1</v>
      </c>
      <c r="D759" s="41"/>
      <c r="E759" s="42"/>
      <c r="F759" s="42"/>
      <c r="G759" s="39"/>
      <c r="H759" s="43"/>
      <c r="I759" s="43"/>
      <c r="J759" s="73">
        <v>1</v>
      </c>
      <c r="K759" s="95">
        <v>2771340</v>
      </c>
      <c r="L759" s="171"/>
      <c r="M759" s="171"/>
      <c r="N759" s="163"/>
      <c r="O759" s="171"/>
      <c r="P759" s="169"/>
      <c r="Q759" s="169"/>
      <c r="R759" s="169"/>
      <c r="S759" s="169"/>
      <c r="T759" s="169"/>
      <c r="U759" s="169"/>
      <c r="V759" s="50">
        <v>138567</v>
      </c>
      <c r="W759" s="58">
        <f t="shared" si="310"/>
        <v>41570.1</v>
      </c>
      <c r="X759" s="169"/>
      <c r="Y759" s="42"/>
      <c r="Z759" s="42"/>
      <c r="AA759" s="42"/>
      <c r="AB759" s="45">
        <f t="shared" si="311"/>
        <v>2951477.1</v>
      </c>
      <c r="AC759" s="46"/>
      <c r="AD759" s="46">
        <v>2028</v>
      </c>
      <c r="AE759" s="46">
        <v>2028</v>
      </c>
      <c r="AF759" s="55"/>
      <c r="AG759" s="53"/>
    </row>
    <row r="760" spans="1:33" s="54" customFormat="1" ht="24" customHeight="1">
      <c r="A760" s="46">
        <f t="shared" si="312"/>
        <v>115</v>
      </c>
      <c r="B760" s="47" t="s">
        <v>112</v>
      </c>
      <c r="C760" s="48">
        <f t="shared" si="309"/>
        <v>2951477.1</v>
      </c>
      <c r="D760" s="41"/>
      <c r="E760" s="42"/>
      <c r="F760" s="42"/>
      <c r="G760" s="39"/>
      <c r="H760" s="43"/>
      <c r="I760" s="43"/>
      <c r="J760" s="73">
        <v>1</v>
      </c>
      <c r="K760" s="95">
        <v>2771340</v>
      </c>
      <c r="L760" s="171"/>
      <c r="M760" s="171"/>
      <c r="N760" s="163"/>
      <c r="O760" s="171"/>
      <c r="P760" s="169"/>
      <c r="Q760" s="169"/>
      <c r="R760" s="169"/>
      <c r="S760" s="169"/>
      <c r="T760" s="169"/>
      <c r="U760" s="169"/>
      <c r="V760" s="50">
        <v>138567</v>
      </c>
      <c r="W760" s="58">
        <f t="shared" ref="W760:W824" si="313">ROUND((D760+F760+G760+H760+I760+K760+L760+M760+O760+P760+Q760+R760+S760)*1.5%,2)</f>
        <v>41570.1</v>
      </c>
      <c r="X760" s="169"/>
      <c r="Y760" s="42"/>
      <c r="Z760" s="42"/>
      <c r="AA760" s="42"/>
      <c r="AB760" s="45">
        <f t="shared" ref="AB760:AB828" si="314">C760</f>
        <v>2951477.1</v>
      </c>
      <c r="AC760" s="46"/>
      <c r="AD760" s="46">
        <v>2028</v>
      </c>
      <c r="AE760" s="46">
        <v>2028</v>
      </c>
      <c r="AF760" s="55"/>
      <c r="AG760" s="53"/>
    </row>
    <row r="761" spans="1:33" s="54" customFormat="1" ht="24" customHeight="1">
      <c r="A761" s="46">
        <f t="shared" si="312"/>
        <v>116</v>
      </c>
      <c r="B761" s="47" t="s">
        <v>822</v>
      </c>
      <c r="C761" s="48">
        <f t="shared" ref="C761" si="315">D761+F761+G761+H761+I761+K761+L761+M761+O761+P761+Q761+R761+S761+W761+V761+X761</f>
        <v>3849957.96</v>
      </c>
      <c r="D761" s="41"/>
      <c r="E761" s="42"/>
      <c r="F761" s="42"/>
      <c r="G761" s="39"/>
      <c r="H761" s="43"/>
      <c r="I761" s="43"/>
      <c r="J761" s="42"/>
      <c r="K761" s="56"/>
      <c r="L761" s="39"/>
      <c r="M761" s="40"/>
      <c r="N761" s="100">
        <v>1</v>
      </c>
      <c r="O761" s="57">
        <f>3614984*N761</f>
        <v>3614984</v>
      </c>
      <c r="P761" s="41"/>
      <c r="Q761" s="41"/>
      <c r="R761" s="42"/>
      <c r="S761" s="43"/>
      <c r="T761" s="43"/>
      <c r="U761" s="43"/>
      <c r="V761" s="44">
        <v>180749.2</v>
      </c>
      <c r="W761" s="58">
        <v>54224.76</v>
      </c>
      <c r="X761" s="42"/>
      <c r="Y761" s="42"/>
      <c r="Z761" s="42"/>
      <c r="AA761" s="42"/>
      <c r="AB761" s="45">
        <f t="shared" ref="AB761" si="316">C761</f>
        <v>3849957.96</v>
      </c>
      <c r="AC761" s="46"/>
      <c r="AD761" s="46">
        <v>2028</v>
      </c>
      <c r="AE761" s="46">
        <v>2029</v>
      </c>
      <c r="AF761" s="53"/>
      <c r="AG761" s="53"/>
    </row>
    <row r="762" spans="1:33" s="54" customFormat="1" ht="24" customHeight="1">
      <c r="A762" s="46">
        <f t="shared" ref="A762:A770" si="317">A761+1</f>
        <v>117</v>
      </c>
      <c r="B762" s="47" t="s">
        <v>823</v>
      </c>
      <c r="C762" s="48">
        <f t="shared" si="309"/>
        <v>7699915.9199999999</v>
      </c>
      <c r="D762" s="41"/>
      <c r="E762" s="42"/>
      <c r="F762" s="42"/>
      <c r="G762" s="39"/>
      <c r="H762" s="43"/>
      <c r="I762" s="43"/>
      <c r="J762" s="42"/>
      <c r="K762" s="56"/>
      <c r="L762" s="39"/>
      <c r="M762" s="40"/>
      <c r="N762" s="100">
        <v>2</v>
      </c>
      <c r="O762" s="57">
        <f>3614984*N762</f>
        <v>7229968</v>
      </c>
      <c r="P762" s="41"/>
      <c r="Q762" s="41"/>
      <c r="R762" s="42"/>
      <c r="S762" s="43"/>
      <c r="T762" s="43"/>
      <c r="U762" s="43"/>
      <c r="V762" s="44">
        <v>361498.4</v>
      </c>
      <c r="W762" s="58">
        <v>108449.52</v>
      </c>
      <c r="X762" s="42"/>
      <c r="Y762" s="42"/>
      <c r="Z762" s="42"/>
      <c r="AA762" s="42"/>
      <c r="AB762" s="45">
        <f t="shared" si="314"/>
        <v>7699915.9199999999</v>
      </c>
      <c r="AC762" s="46"/>
      <c r="AD762" s="46">
        <v>2028</v>
      </c>
      <c r="AE762" s="46">
        <v>2029</v>
      </c>
      <c r="AF762" s="53"/>
      <c r="AG762" s="53"/>
    </row>
    <row r="763" spans="1:33" s="54" customFormat="1" ht="24" customHeight="1">
      <c r="A763" s="46">
        <f t="shared" si="317"/>
        <v>118</v>
      </c>
      <c r="B763" s="47" t="s">
        <v>681</v>
      </c>
      <c r="C763" s="48">
        <f t="shared" si="309"/>
        <v>29011229.219999999</v>
      </c>
      <c r="D763" s="41">
        <v>2247749.42</v>
      </c>
      <c r="E763" s="85">
        <v>1</v>
      </c>
      <c r="F763" s="50">
        <v>1612809</v>
      </c>
      <c r="G763" s="39">
        <v>3009169.3</v>
      </c>
      <c r="H763" s="43">
        <v>2753363.58</v>
      </c>
      <c r="I763" s="43">
        <v>11387303.970000001</v>
      </c>
      <c r="J763" s="73">
        <v>1</v>
      </c>
      <c r="K763" s="95">
        <v>2771340</v>
      </c>
      <c r="L763" s="39">
        <v>3324245.65</v>
      </c>
      <c r="M763" s="40"/>
      <c r="N763" s="40"/>
      <c r="O763" s="40"/>
      <c r="P763" s="57"/>
      <c r="Q763" s="39"/>
      <c r="R763" s="41"/>
      <c r="S763" s="41"/>
      <c r="T763" s="41"/>
      <c r="U763" s="41"/>
      <c r="V763" s="44">
        <f>1136990.42+137668.17+224000</f>
        <v>1498658.59</v>
      </c>
      <c r="W763" s="58">
        <f t="shared" ref="W763" si="318">ROUND((D763+F763+G763+H763+I763+K763+L763+M763+O763+P763+Q763+R763+S763)*1.5%,2)</f>
        <v>406589.71</v>
      </c>
      <c r="X763" s="42"/>
      <c r="Y763" s="42"/>
      <c r="Z763" s="42"/>
      <c r="AA763" s="42"/>
      <c r="AB763" s="45">
        <f t="shared" si="314"/>
        <v>29011229.219999999</v>
      </c>
      <c r="AC763" s="46"/>
      <c r="AD763" s="46">
        <v>2028</v>
      </c>
      <c r="AE763" s="46">
        <v>2028</v>
      </c>
      <c r="AF763" s="53"/>
      <c r="AG763" s="53"/>
    </row>
    <row r="764" spans="1:33" s="54" customFormat="1" ht="24" customHeight="1">
      <c r="A764" s="46">
        <f t="shared" si="317"/>
        <v>119</v>
      </c>
      <c r="B764" s="47" t="s">
        <v>824</v>
      </c>
      <c r="C764" s="48">
        <f t="shared" si="309"/>
        <v>23145935.379999999</v>
      </c>
      <c r="D764" s="41">
        <v>2492821.46</v>
      </c>
      <c r="E764" s="85"/>
      <c r="F764" s="50"/>
      <c r="G764" s="39">
        <v>1714213.45</v>
      </c>
      <c r="H764" s="43">
        <v>2460318.29</v>
      </c>
      <c r="I764" s="43">
        <v>9418149.6400000006</v>
      </c>
      <c r="J764" s="73">
        <v>1</v>
      </c>
      <c r="K764" s="95">
        <v>2771340</v>
      </c>
      <c r="L764" s="39">
        <v>2876429.82</v>
      </c>
      <c r="M764" s="40"/>
      <c r="N764" s="100"/>
      <c r="O764" s="40"/>
      <c r="P764" s="57"/>
      <c r="Q764" s="39"/>
      <c r="R764" s="41"/>
      <c r="S764" s="41"/>
      <c r="T764" s="41"/>
      <c r="U764" s="41"/>
      <c r="V764" s="44">
        <v>1086663.6299999999</v>
      </c>
      <c r="W764" s="58">
        <f t="shared" si="313"/>
        <v>325999.09000000003</v>
      </c>
      <c r="X764" s="42"/>
      <c r="Y764" s="42"/>
      <c r="Z764" s="42"/>
      <c r="AA764" s="42"/>
      <c r="AB764" s="45">
        <f t="shared" si="314"/>
        <v>23145935.379999999</v>
      </c>
      <c r="AC764" s="46"/>
      <c r="AD764" s="46">
        <v>2028</v>
      </c>
      <c r="AE764" s="46">
        <v>2028</v>
      </c>
      <c r="AF764" s="53"/>
      <c r="AG764" s="53"/>
    </row>
    <row r="765" spans="1:33" s="54" customFormat="1" ht="24" customHeight="1">
      <c r="A765" s="46">
        <f t="shared" si="317"/>
        <v>120</v>
      </c>
      <c r="B765" s="47" t="s">
        <v>682</v>
      </c>
      <c r="C765" s="48">
        <f t="shared" si="309"/>
        <v>2951477.1</v>
      </c>
      <c r="D765" s="41"/>
      <c r="E765" s="42"/>
      <c r="F765" s="42"/>
      <c r="G765" s="39"/>
      <c r="H765" s="43"/>
      <c r="I765" s="43"/>
      <c r="J765" s="73">
        <v>1</v>
      </c>
      <c r="K765" s="95">
        <v>2771340</v>
      </c>
      <c r="L765" s="171"/>
      <c r="M765" s="171"/>
      <c r="N765" s="163"/>
      <c r="O765" s="171"/>
      <c r="P765" s="169"/>
      <c r="Q765" s="169"/>
      <c r="R765" s="169"/>
      <c r="S765" s="169"/>
      <c r="T765" s="169"/>
      <c r="U765" s="169"/>
      <c r="V765" s="50">
        <v>138567</v>
      </c>
      <c r="W765" s="58">
        <f t="shared" si="313"/>
        <v>41570.1</v>
      </c>
      <c r="X765" s="42"/>
      <c r="Y765" s="42"/>
      <c r="Z765" s="42"/>
      <c r="AA765" s="42"/>
      <c r="AB765" s="45">
        <f t="shared" si="314"/>
        <v>2951477.1</v>
      </c>
      <c r="AC765" s="46"/>
      <c r="AD765" s="46">
        <v>2028</v>
      </c>
      <c r="AE765" s="46">
        <v>2028</v>
      </c>
      <c r="AF765" s="53"/>
      <c r="AG765" s="53"/>
    </row>
    <row r="766" spans="1:33" s="54" customFormat="1" ht="24" customHeight="1">
      <c r="A766" s="46">
        <f t="shared" si="317"/>
        <v>121</v>
      </c>
      <c r="B766" s="47" t="s">
        <v>145</v>
      </c>
      <c r="C766" s="48">
        <f t="shared" si="309"/>
        <v>2951477.1</v>
      </c>
      <c r="D766" s="41"/>
      <c r="E766" s="42"/>
      <c r="F766" s="42"/>
      <c r="G766" s="39"/>
      <c r="H766" s="43"/>
      <c r="I766" s="43"/>
      <c r="J766" s="73">
        <v>1</v>
      </c>
      <c r="K766" s="95">
        <v>2771340</v>
      </c>
      <c r="L766" s="171"/>
      <c r="M766" s="171"/>
      <c r="N766" s="163"/>
      <c r="O766" s="171"/>
      <c r="P766" s="169"/>
      <c r="Q766" s="169"/>
      <c r="R766" s="169"/>
      <c r="S766" s="169"/>
      <c r="T766" s="169"/>
      <c r="U766" s="169"/>
      <c r="V766" s="50">
        <v>138567</v>
      </c>
      <c r="W766" s="58">
        <f t="shared" si="313"/>
        <v>41570.1</v>
      </c>
      <c r="X766" s="42"/>
      <c r="Y766" s="42"/>
      <c r="Z766" s="42"/>
      <c r="AA766" s="42"/>
      <c r="AB766" s="45">
        <f t="shared" si="314"/>
        <v>2951477.1</v>
      </c>
      <c r="AC766" s="46"/>
      <c r="AD766" s="46">
        <v>2028</v>
      </c>
      <c r="AE766" s="46">
        <v>2028</v>
      </c>
      <c r="AF766" s="53"/>
      <c r="AG766" s="53"/>
    </row>
    <row r="767" spans="1:33" s="54" customFormat="1" ht="24" customHeight="1">
      <c r="A767" s="46">
        <f t="shared" si="317"/>
        <v>122</v>
      </c>
      <c r="B767" s="47" t="s">
        <v>78</v>
      </c>
      <c r="C767" s="48">
        <f t="shared" si="309"/>
        <v>6261408.6699999999</v>
      </c>
      <c r="D767" s="41"/>
      <c r="E767" s="42"/>
      <c r="F767" s="42"/>
      <c r="G767" s="39"/>
      <c r="H767" s="43"/>
      <c r="I767" s="43"/>
      <c r="J767" s="73"/>
      <c r="K767" s="95"/>
      <c r="L767" s="171"/>
      <c r="M767" s="171"/>
      <c r="N767" s="163"/>
      <c r="O767" s="171"/>
      <c r="P767" s="169"/>
      <c r="Q767" s="50">
        <v>2851221.58</v>
      </c>
      <c r="R767" s="50"/>
      <c r="S767" s="50">
        <v>3028035.39</v>
      </c>
      <c r="T767" s="50"/>
      <c r="U767" s="169"/>
      <c r="V767" s="50">
        <v>293962.84999999998</v>
      </c>
      <c r="W767" s="58">
        <f t="shared" si="313"/>
        <v>88188.85</v>
      </c>
      <c r="X767" s="42"/>
      <c r="Y767" s="42"/>
      <c r="Z767" s="42"/>
      <c r="AA767" s="42"/>
      <c r="AB767" s="45">
        <f t="shared" si="314"/>
        <v>6261408.6699999999</v>
      </c>
      <c r="AC767" s="46"/>
      <c r="AD767" s="46">
        <v>2028</v>
      </c>
      <c r="AE767" s="46">
        <v>2028</v>
      </c>
      <c r="AF767" s="53"/>
      <c r="AG767" s="53"/>
    </row>
    <row r="768" spans="1:33" s="54" customFormat="1" ht="24" customHeight="1">
      <c r="A768" s="46">
        <f t="shared" si="317"/>
        <v>123</v>
      </c>
      <c r="B768" s="47" t="s">
        <v>146</v>
      </c>
      <c r="C768" s="48">
        <f t="shared" si="309"/>
        <v>2951477.1</v>
      </c>
      <c r="D768" s="41"/>
      <c r="E768" s="42"/>
      <c r="F768" s="42"/>
      <c r="G768" s="39"/>
      <c r="H768" s="43"/>
      <c r="I768" s="43"/>
      <c r="J768" s="73">
        <v>1</v>
      </c>
      <c r="K768" s="95">
        <v>2771340</v>
      </c>
      <c r="L768" s="171"/>
      <c r="M768" s="171"/>
      <c r="N768" s="163"/>
      <c r="O768" s="171"/>
      <c r="P768" s="169"/>
      <c r="Q768" s="169"/>
      <c r="R768" s="169"/>
      <c r="S768" s="169"/>
      <c r="T768" s="169"/>
      <c r="U768" s="169"/>
      <c r="V768" s="50">
        <v>138567</v>
      </c>
      <c r="W768" s="58">
        <f t="shared" si="313"/>
        <v>41570.1</v>
      </c>
      <c r="X768" s="42"/>
      <c r="Y768" s="42"/>
      <c r="Z768" s="42"/>
      <c r="AA768" s="42"/>
      <c r="AB768" s="45">
        <f t="shared" si="314"/>
        <v>2951477.1</v>
      </c>
      <c r="AC768" s="46"/>
      <c r="AD768" s="46">
        <v>2028</v>
      </c>
      <c r="AE768" s="46">
        <v>2028</v>
      </c>
      <c r="AF768" s="53"/>
      <c r="AG768" s="53"/>
    </row>
    <row r="769" spans="1:33" s="54" customFormat="1" ht="24" customHeight="1">
      <c r="A769" s="46">
        <f t="shared" si="317"/>
        <v>124</v>
      </c>
      <c r="B769" s="47" t="s">
        <v>683</v>
      </c>
      <c r="C769" s="48">
        <f t="shared" si="309"/>
        <v>3849957.96</v>
      </c>
      <c r="D769" s="41"/>
      <c r="E769" s="42"/>
      <c r="F769" s="42"/>
      <c r="G769" s="39"/>
      <c r="H769" s="43"/>
      <c r="I769" s="43"/>
      <c r="J769" s="42"/>
      <c r="K769" s="56"/>
      <c r="L769" s="39"/>
      <c r="M769" s="40"/>
      <c r="N769" s="100">
        <v>1</v>
      </c>
      <c r="O769" s="57">
        <v>3614984</v>
      </c>
      <c r="P769" s="41"/>
      <c r="Q769" s="41"/>
      <c r="R769" s="42"/>
      <c r="S769" s="43"/>
      <c r="T769" s="43"/>
      <c r="U769" s="43"/>
      <c r="V769" s="44">
        <v>180749.2</v>
      </c>
      <c r="W769" s="58">
        <f t="shared" si="313"/>
        <v>54224.76</v>
      </c>
      <c r="X769" s="42"/>
      <c r="Y769" s="42"/>
      <c r="Z769" s="42"/>
      <c r="AA769" s="42"/>
      <c r="AB769" s="45">
        <f t="shared" si="314"/>
        <v>3849957.96</v>
      </c>
      <c r="AC769" s="46"/>
      <c r="AD769" s="46">
        <v>2028</v>
      </c>
      <c r="AE769" s="46">
        <v>2029</v>
      </c>
      <c r="AF769" s="53"/>
      <c r="AG769" s="53"/>
    </row>
    <row r="770" spans="1:33" s="54" customFormat="1" ht="24" customHeight="1">
      <c r="A770" s="46">
        <f t="shared" si="317"/>
        <v>125</v>
      </c>
      <c r="B770" s="47" t="s">
        <v>684</v>
      </c>
      <c r="C770" s="48">
        <f t="shared" si="309"/>
        <v>2951477.1</v>
      </c>
      <c r="D770" s="41"/>
      <c r="E770" s="42"/>
      <c r="F770" s="42"/>
      <c r="G770" s="39"/>
      <c r="H770" s="43"/>
      <c r="I770" s="43"/>
      <c r="J770" s="73">
        <v>1</v>
      </c>
      <c r="K770" s="95">
        <v>2771340</v>
      </c>
      <c r="L770" s="171"/>
      <c r="M770" s="171"/>
      <c r="N770" s="163"/>
      <c r="O770" s="171"/>
      <c r="P770" s="169"/>
      <c r="Q770" s="169"/>
      <c r="R770" s="169"/>
      <c r="S770" s="169"/>
      <c r="T770" s="169"/>
      <c r="U770" s="169"/>
      <c r="V770" s="50">
        <v>138567</v>
      </c>
      <c r="W770" s="58">
        <f t="shared" si="313"/>
        <v>41570.1</v>
      </c>
      <c r="X770" s="42"/>
      <c r="Y770" s="42"/>
      <c r="Z770" s="42"/>
      <c r="AA770" s="42"/>
      <c r="AB770" s="45">
        <f t="shared" si="314"/>
        <v>2951477.1</v>
      </c>
      <c r="AC770" s="46"/>
      <c r="AD770" s="46">
        <v>2028</v>
      </c>
      <c r="AE770" s="46">
        <v>2028</v>
      </c>
      <c r="AF770" s="53"/>
      <c r="AG770" s="53"/>
    </row>
    <row r="771" spans="1:33" s="54" customFormat="1" ht="24" customHeight="1">
      <c r="A771" s="46">
        <f t="shared" ref="A771:A825" si="319">A770+1</f>
        <v>126</v>
      </c>
      <c r="B771" s="47" t="s">
        <v>685</v>
      </c>
      <c r="C771" s="48">
        <f t="shared" si="309"/>
        <v>2951477.1</v>
      </c>
      <c r="D771" s="41"/>
      <c r="E771" s="42"/>
      <c r="F771" s="42"/>
      <c r="G771" s="39"/>
      <c r="H771" s="43"/>
      <c r="I771" s="43"/>
      <c r="J771" s="73">
        <v>1</v>
      </c>
      <c r="K771" s="95">
        <v>2771340</v>
      </c>
      <c r="L771" s="171"/>
      <c r="M771" s="171"/>
      <c r="N771" s="163"/>
      <c r="O771" s="171"/>
      <c r="P771" s="169"/>
      <c r="Q771" s="169"/>
      <c r="R771" s="169"/>
      <c r="S771" s="169"/>
      <c r="T771" s="169"/>
      <c r="U771" s="169"/>
      <c r="V771" s="50">
        <v>138567</v>
      </c>
      <c r="W771" s="58">
        <f t="shared" si="313"/>
        <v>41570.1</v>
      </c>
      <c r="X771" s="42"/>
      <c r="Y771" s="42"/>
      <c r="Z771" s="42"/>
      <c r="AA771" s="42"/>
      <c r="AB771" s="45">
        <f t="shared" si="314"/>
        <v>2951477.1</v>
      </c>
      <c r="AC771" s="46"/>
      <c r="AD771" s="46">
        <v>2028</v>
      </c>
      <c r="AE771" s="46">
        <v>2028</v>
      </c>
      <c r="AF771" s="53"/>
      <c r="AG771" s="53"/>
    </row>
    <row r="772" spans="1:33" s="54" customFormat="1" ht="24" customHeight="1">
      <c r="A772" s="46">
        <f t="shared" si="319"/>
        <v>127</v>
      </c>
      <c r="B772" s="47" t="s">
        <v>120</v>
      </c>
      <c r="C772" s="48">
        <f t="shared" si="309"/>
        <v>7699915.9199999999</v>
      </c>
      <c r="D772" s="41"/>
      <c r="E772" s="42"/>
      <c r="F772" s="42"/>
      <c r="G772" s="39"/>
      <c r="H772" s="43"/>
      <c r="I772" s="43"/>
      <c r="J772" s="42"/>
      <c r="K772" s="56"/>
      <c r="L772" s="39"/>
      <c r="M772" s="40"/>
      <c r="N772" s="100">
        <v>2</v>
      </c>
      <c r="O772" s="57">
        <f>3614984*N772</f>
        <v>7229968</v>
      </c>
      <c r="P772" s="41"/>
      <c r="Q772" s="41"/>
      <c r="R772" s="42"/>
      <c r="S772" s="43"/>
      <c r="T772" s="43"/>
      <c r="U772" s="43"/>
      <c r="V772" s="44">
        <v>361498.4</v>
      </c>
      <c r="W772" s="58">
        <f t="shared" si="313"/>
        <v>108449.52</v>
      </c>
      <c r="X772" s="42"/>
      <c r="Y772" s="42"/>
      <c r="Z772" s="42"/>
      <c r="AA772" s="42"/>
      <c r="AB772" s="45">
        <f t="shared" si="314"/>
        <v>7699915.9199999999</v>
      </c>
      <c r="AC772" s="46"/>
      <c r="AD772" s="46">
        <v>2028</v>
      </c>
      <c r="AE772" s="46">
        <v>2029</v>
      </c>
      <c r="AF772" s="53"/>
      <c r="AG772" s="53"/>
    </row>
    <row r="773" spans="1:33" s="54" customFormat="1" ht="24" customHeight="1">
      <c r="A773" s="46">
        <f t="shared" si="319"/>
        <v>128</v>
      </c>
      <c r="B773" s="47" t="s">
        <v>121</v>
      </c>
      <c r="C773" s="48">
        <f t="shared" si="309"/>
        <v>3618969.05</v>
      </c>
      <c r="D773" s="41"/>
      <c r="E773" s="42"/>
      <c r="F773" s="42"/>
      <c r="G773" s="39"/>
      <c r="H773" s="43"/>
      <c r="I773" s="43"/>
      <c r="J773" s="42"/>
      <c r="K773" s="56"/>
      <c r="L773" s="39"/>
      <c r="M773" s="40"/>
      <c r="N773" s="100">
        <v>1</v>
      </c>
      <c r="O773" s="57">
        <v>3398093</v>
      </c>
      <c r="P773" s="41"/>
      <c r="Q773" s="41"/>
      <c r="R773" s="42"/>
      <c r="S773" s="43"/>
      <c r="T773" s="43"/>
      <c r="U773" s="43"/>
      <c r="V773" s="44">
        <v>169904.65</v>
      </c>
      <c r="W773" s="58">
        <f t="shared" si="313"/>
        <v>50971.4</v>
      </c>
      <c r="X773" s="42"/>
      <c r="Y773" s="42"/>
      <c r="Z773" s="42"/>
      <c r="AA773" s="42"/>
      <c r="AB773" s="45">
        <f t="shared" si="314"/>
        <v>3618969.05</v>
      </c>
      <c r="AC773" s="46"/>
      <c r="AD773" s="46">
        <v>2028</v>
      </c>
      <c r="AE773" s="46">
        <v>2029</v>
      </c>
      <c r="AF773" s="53"/>
      <c r="AG773" s="53"/>
    </row>
    <row r="774" spans="1:33" s="54" customFormat="1" ht="24" customHeight="1">
      <c r="A774" s="46">
        <f t="shared" si="319"/>
        <v>129</v>
      </c>
      <c r="B774" s="47" t="s">
        <v>79</v>
      </c>
      <c r="C774" s="48">
        <f t="shared" si="309"/>
        <v>2951477.1</v>
      </c>
      <c r="D774" s="41"/>
      <c r="E774" s="42"/>
      <c r="F774" s="42"/>
      <c r="G774" s="39"/>
      <c r="H774" s="43"/>
      <c r="I774" s="43"/>
      <c r="J774" s="73">
        <v>1</v>
      </c>
      <c r="K774" s="95">
        <v>2771340</v>
      </c>
      <c r="L774" s="171"/>
      <c r="M774" s="171"/>
      <c r="N774" s="163"/>
      <c r="O774" s="171"/>
      <c r="P774" s="169"/>
      <c r="Q774" s="169"/>
      <c r="R774" s="169"/>
      <c r="S774" s="169"/>
      <c r="T774" s="169"/>
      <c r="U774" s="169"/>
      <c r="V774" s="50">
        <v>138567</v>
      </c>
      <c r="W774" s="58">
        <f t="shared" si="313"/>
        <v>41570.1</v>
      </c>
      <c r="X774" s="42"/>
      <c r="Y774" s="42"/>
      <c r="Z774" s="42"/>
      <c r="AA774" s="42"/>
      <c r="AB774" s="45">
        <f t="shared" si="314"/>
        <v>2951477.1</v>
      </c>
      <c r="AC774" s="46"/>
      <c r="AD774" s="46">
        <v>2028</v>
      </c>
      <c r="AE774" s="46">
        <v>2028</v>
      </c>
      <c r="AF774" s="55"/>
      <c r="AG774" s="53"/>
    </row>
    <row r="775" spans="1:33" s="54" customFormat="1" ht="24" customHeight="1">
      <c r="A775" s="46">
        <f t="shared" si="319"/>
        <v>130</v>
      </c>
      <c r="B775" s="47" t="s">
        <v>64</v>
      </c>
      <c r="C775" s="48">
        <f t="shared" si="309"/>
        <v>2951477.1</v>
      </c>
      <c r="D775" s="41"/>
      <c r="E775" s="42"/>
      <c r="F775" s="42"/>
      <c r="G775" s="39"/>
      <c r="H775" s="43"/>
      <c r="I775" s="43"/>
      <c r="J775" s="73">
        <v>1</v>
      </c>
      <c r="K775" s="95">
        <v>2771340</v>
      </c>
      <c r="L775" s="171"/>
      <c r="M775" s="171"/>
      <c r="N775" s="163"/>
      <c r="O775" s="171"/>
      <c r="P775" s="169"/>
      <c r="Q775" s="169"/>
      <c r="R775" s="169"/>
      <c r="S775" s="169"/>
      <c r="T775" s="169"/>
      <c r="U775" s="169"/>
      <c r="V775" s="50">
        <v>138567</v>
      </c>
      <c r="W775" s="58">
        <f t="shared" si="313"/>
        <v>41570.1</v>
      </c>
      <c r="X775" s="42"/>
      <c r="Y775" s="42"/>
      <c r="Z775" s="42"/>
      <c r="AA775" s="42"/>
      <c r="AB775" s="45">
        <f t="shared" si="314"/>
        <v>2951477.1</v>
      </c>
      <c r="AC775" s="46"/>
      <c r="AD775" s="46">
        <v>2028</v>
      </c>
      <c r="AE775" s="46">
        <v>2028</v>
      </c>
      <c r="AF775" s="55"/>
      <c r="AG775" s="53"/>
    </row>
    <row r="776" spans="1:33" s="54" customFormat="1" ht="24" customHeight="1">
      <c r="A776" s="46">
        <f t="shared" si="319"/>
        <v>131</v>
      </c>
      <c r="B776" s="47" t="s">
        <v>862</v>
      </c>
      <c r="C776" s="48">
        <f t="shared" si="309"/>
        <v>2951477.1</v>
      </c>
      <c r="D776" s="41"/>
      <c r="E776" s="42"/>
      <c r="F776" s="42"/>
      <c r="G776" s="39"/>
      <c r="H776" s="43"/>
      <c r="I776" s="43"/>
      <c r="J776" s="73">
        <v>1</v>
      </c>
      <c r="K776" s="95">
        <v>2771340</v>
      </c>
      <c r="L776" s="171"/>
      <c r="M776" s="171"/>
      <c r="N776" s="163"/>
      <c r="O776" s="171"/>
      <c r="P776" s="169"/>
      <c r="Q776" s="169"/>
      <c r="R776" s="169"/>
      <c r="S776" s="169"/>
      <c r="T776" s="169"/>
      <c r="U776" s="169"/>
      <c r="V776" s="50">
        <v>138567</v>
      </c>
      <c r="W776" s="58">
        <f t="shared" si="313"/>
        <v>41570.1</v>
      </c>
      <c r="X776" s="42"/>
      <c r="Y776" s="42"/>
      <c r="Z776" s="42"/>
      <c r="AA776" s="42"/>
      <c r="AB776" s="45">
        <f t="shared" si="314"/>
        <v>2951477.1</v>
      </c>
      <c r="AC776" s="46"/>
      <c r="AD776" s="46">
        <v>2028</v>
      </c>
      <c r="AE776" s="46">
        <v>2028</v>
      </c>
      <c r="AF776" s="55"/>
      <c r="AG776" s="53"/>
    </row>
    <row r="777" spans="1:33" s="54" customFormat="1" ht="22.5" customHeight="1">
      <c r="A777" s="46">
        <f t="shared" si="319"/>
        <v>132</v>
      </c>
      <c r="B777" s="47" t="s">
        <v>686</v>
      </c>
      <c r="C777" s="48">
        <f t="shared" si="309"/>
        <v>3849957.96</v>
      </c>
      <c r="D777" s="41"/>
      <c r="E777" s="42"/>
      <c r="F777" s="42"/>
      <c r="G777" s="39"/>
      <c r="H777" s="43"/>
      <c r="I777" s="43"/>
      <c r="J777" s="42"/>
      <c r="K777" s="56"/>
      <c r="L777" s="39"/>
      <c r="M777" s="40"/>
      <c r="N777" s="100">
        <v>1</v>
      </c>
      <c r="O777" s="57">
        <v>3614984</v>
      </c>
      <c r="P777" s="41"/>
      <c r="Q777" s="41"/>
      <c r="R777" s="42"/>
      <c r="S777" s="43"/>
      <c r="T777" s="43"/>
      <c r="U777" s="43"/>
      <c r="V777" s="44">
        <v>180749.2</v>
      </c>
      <c r="W777" s="58">
        <f t="shared" si="313"/>
        <v>54224.76</v>
      </c>
      <c r="X777" s="42"/>
      <c r="Y777" s="42"/>
      <c r="Z777" s="42"/>
      <c r="AA777" s="42"/>
      <c r="AB777" s="45">
        <f t="shared" si="314"/>
        <v>3849957.96</v>
      </c>
      <c r="AC777" s="46"/>
      <c r="AD777" s="46">
        <v>2028</v>
      </c>
      <c r="AE777" s="46">
        <v>2029</v>
      </c>
      <c r="AF777" s="53"/>
      <c r="AG777" s="53"/>
    </row>
    <row r="778" spans="1:33" s="54" customFormat="1" ht="27.75" customHeight="1">
      <c r="A778" s="46">
        <f t="shared" si="319"/>
        <v>133</v>
      </c>
      <c r="B778" s="47" t="s">
        <v>687</v>
      </c>
      <c r="C778" s="48">
        <f t="shared" si="309"/>
        <v>19249789.800000001</v>
      </c>
      <c r="D778" s="41"/>
      <c r="E778" s="42"/>
      <c r="F778" s="42"/>
      <c r="G778" s="39"/>
      <c r="H778" s="43"/>
      <c r="I778" s="43"/>
      <c r="J778" s="42"/>
      <c r="K778" s="56"/>
      <c r="L778" s="39"/>
      <c r="M778" s="40"/>
      <c r="N778" s="100">
        <v>5</v>
      </c>
      <c r="O778" s="57">
        <f>3614984*N778</f>
        <v>18074920</v>
      </c>
      <c r="P778" s="41"/>
      <c r="Q778" s="41"/>
      <c r="R778" s="42"/>
      <c r="S778" s="43"/>
      <c r="T778" s="43"/>
      <c r="U778" s="43"/>
      <c r="V778" s="44">
        <v>903746</v>
      </c>
      <c r="W778" s="58">
        <f t="shared" si="313"/>
        <v>271123.8</v>
      </c>
      <c r="X778" s="42"/>
      <c r="Y778" s="42"/>
      <c r="Z778" s="42"/>
      <c r="AA778" s="42"/>
      <c r="AB778" s="45">
        <f t="shared" si="314"/>
        <v>19249789.800000001</v>
      </c>
      <c r="AC778" s="46"/>
      <c r="AD778" s="46">
        <v>2028</v>
      </c>
      <c r="AE778" s="46">
        <v>2029</v>
      </c>
      <c r="AF778" s="53"/>
      <c r="AG778" s="53"/>
    </row>
    <row r="779" spans="1:33" s="54" customFormat="1" ht="22.5" customHeight="1">
      <c r="A779" s="46">
        <f t="shared" si="319"/>
        <v>134</v>
      </c>
      <c r="B779" s="47" t="s">
        <v>688</v>
      </c>
      <c r="C779" s="48">
        <f t="shared" si="309"/>
        <v>3849957.96</v>
      </c>
      <c r="D779" s="41"/>
      <c r="E779" s="42"/>
      <c r="F779" s="42"/>
      <c r="G779" s="39"/>
      <c r="H779" s="43"/>
      <c r="I779" s="43"/>
      <c r="J779" s="42"/>
      <c r="K779" s="56"/>
      <c r="L779" s="39"/>
      <c r="M779" s="40"/>
      <c r="N779" s="100">
        <v>1</v>
      </c>
      <c r="O779" s="57">
        <v>3614984</v>
      </c>
      <c r="P779" s="41"/>
      <c r="Q779" s="41"/>
      <c r="R779" s="42"/>
      <c r="S779" s="43"/>
      <c r="T779" s="43"/>
      <c r="U779" s="43"/>
      <c r="V779" s="44">
        <v>180749.2</v>
      </c>
      <c r="W779" s="58">
        <f t="shared" si="313"/>
        <v>54224.76</v>
      </c>
      <c r="X779" s="42"/>
      <c r="Y779" s="42"/>
      <c r="Z779" s="42"/>
      <c r="AA779" s="42"/>
      <c r="AB779" s="45">
        <f t="shared" si="314"/>
        <v>3849957.96</v>
      </c>
      <c r="AC779" s="46"/>
      <c r="AD779" s="46">
        <v>2028</v>
      </c>
      <c r="AE779" s="46">
        <v>2029</v>
      </c>
      <c r="AF779" s="53"/>
      <c r="AG779" s="53"/>
    </row>
    <row r="780" spans="1:33" s="54" customFormat="1" ht="22.5" customHeight="1">
      <c r="A780" s="46">
        <f t="shared" si="319"/>
        <v>135</v>
      </c>
      <c r="B780" s="47" t="s">
        <v>689</v>
      </c>
      <c r="C780" s="48">
        <f t="shared" si="309"/>
        <v>3849957.96</v>
      </c>
      <c r="D780" s="41"/>
      <c r="E780" s="42"/>
      <c r="F780" s="42"/>
      <c r="G780" s="39"/>
      <c r="H780" s="43"/>
      <c r="I780" s="43"/>
      <c r="J780" s="42"/>
      <c r="K780" s="56"/>
      <c r="L780" s="39"/>
      <c r="M780" s="40"/>
      <c r="N780" s="100">
        <v>1</v>
      </c>
      <c r="O780" s="57">
        <v>3614984</v>
      </c>
      <c r="P780" s="41"/>
      <c r="Q780" s="41"/>
      <c r="R780" s="42"/>
      <c r="S780" s="43"/>
      <c r="T780" s="43"/>
      <c r="U780" s="43"/>
      <c r="V780" s="44">
        <v>180749.2</v>
      </c>
      <c r="W780" s="58">
        <f t="shared" si="313"/>
        <v>54224.76</v>
      </c>
      <c r="X780" s="42"/>
      <c r="Y780" s="42"/>
      <c r="Z780" s="42"/>
      <c r="AA780" s="42"/>
      <c r="AB780" s="45">
        <f t="shared" si="314"/>
        <v>3849957.96</v>
      </c>
      <c r="AC780" s="46"/>
      <c r="AD780" s="46">
        <v>2028</v>
      </c>
      <c r="AE780" s="46">
        <v>2029</v>
      </c>
      <c r="AF780" s="53"/>
      <c r="AG780" s="53"/>
    </row>
    <row r="781" spans="1:33" s="54" customFormat="1" ht="27.75" customHeight="1">
      <c r="A781" s="46">
        <f t="shared" si="319"/>
        <v>136</v>
      </c>
      <c r="B781" s="47" t="s">
        <v>690</v>
      </c>
      <c r="C781" s="48">
        <f t="shared" si="309"/>
        <v>19249789.800000001</v>
      </c>
      <c r="D781" s="41"/>
      <c r="E781" s="42"/>
      <c r="F781" s="42"/>
      <c r="G781" s="39"/>
      <c r="H781" s="43"/>
      <c r="I781" s="43"/>
      <c r="J781" s="42"/>
      <c r="K781" s="56"/>
      <c r="L781" s="39"/>
      <c r="M781" s="40"/>
      <c r="N781" s="100">
        <v>5</v>
      </c>
      <c r="O781" s="57">
        <f>3614984*N781</f>
        <v>18074920</v>
      </c>
      <c r="P781" s="41"/>
      <c r="Q781" s="41"/>
      <c r="R781" s="42"/>
      <c r="S781" s="43"/>
      <c r="T781" s="43"/>
      <c r="U781" s="43"/>
      <c r="V781" s="44">
        <v>903746</v>
      </c>
      <c r="W781" s="58">
        <f t="shared" si="313"/>
        <v>271123.8</v>
      </c>
      <c r="X781" s="42"/>
      <c r="Y781" s="42"/>
      <c r="Z781" s="42"/>
      <c r="AA781" s="42"/>
      <c r="AB781" s="45">
        <f t="shared" si="314"/>
        <v>19249789.800000001</v>
      </c>
      <c r="AC781" s="46"/>
      <c r="AD781" s="46">
        <v>2028</v>
      </c>
      <c r="AE781" s="46">
        <v>2029</v>
      </c>
      <c r="AF781" s="53"/>
      <c r="AG781" s="53"/>
    </row>
    <row r="782" spans="1:33" s="54" customFormat="1" ht="22.5" customHeight="1">
      <c r="A782" s="46">
        <f t="shared" si="319"/>
        <v>137</v>
      </c>
      <c r="B782" s="47" t="s">
        <v>691</v>
      </c>
      <c r="C782" s="48">
        <f t="shared" si="309"/>
        <v>3849957.96</v>
      </c>
      <c r="D782" s="41"/>
      <c r="E782" s="42"/>
      <c r="F782" s="42"/>
      <c r="G782" s="39"/>
      <c r="H782" s="43"/>
      <c r="I782" s="43"/>
      <c r="J782" s="42"/>
      <c r="K782" s="56"/>
      <c r="L782" s="39"/>
      <c r="M782" s="40"/>
      <c r="N782" s="100">
        <v>1</v>
      </c>
      <c r="O782" s="57">
        <v>3614984</v>
      </c>
      <c r="P782" s="41"/>
      <c r="Q782" s="41"/>
      <c r="R782" s="42"/>
      <c r="S782" s="43"/>
      <c r="T782" s="43"/>
      <c r="U782" s="43"/>
      <c r="V782" s="44">
        <v>180749.2</v>
      </c>
      <c r="W782" s="58">
        <f t="shared" si="313"/>
        <v>54224.76</v>
      </c>
      <c r="X782" s="42"/>
      <c r="Y782" s="42"/>
      <c r="Z782" s="42"/>
      <c r="AA782" s="42"/>
      <c r="AB782" s="45">
        <f t="shared" si="314"/>
        <v>3849957.96</v>
      </c>
      <c r="AC782" s="46"/>
      <c r="AD782" s="46">
        <v>2028</v>
      </c>
      <c r="AE782" s="46">
        <v>2029</v>
      </c>
      <c r="AF782" s="53"/>
      <c r="AG782" s="53"/>
    </row>
    <row r="783" spans="1:33" s="54" customFormat="1" ht="22.5" customHeight="1">
      <c r="A783" s="46">
        <f t="shared" si="319"/>
        <v>138</v>
      </c>
      <c r="B783" s="47" t="s">
        <v>692</v>
      </c>
      <c r="C783" s="48">
        <f t="shared" si="309"/>
        <v>3849957.96</v>
      </c>
      <c r="D783" s="41"/>
      <c r="E783" s="42"/>
      <c r="F783" s="42"/>
      <c r="G783" s="39"/>
      <c r="H783" s="43"/>
      <c r="I783" s="43"/>
      <c r="J783" s="42"/>
      <c r="K783" s="56"/>
      <c r="L783" s="39"/>
      <c r="M783" s="40"/>
      <c r="N783" s="100">
        <v>1</v>
      </c>
      <c r="O783" s="57">
        <v>3614984</v>
      </c>
      <c r="P783" s="41"/>
      <c r="Q783" s="41"/>
      <c r="R783" s="42"/>
      <c r="S783" s="43"/>
      <c r="T783" s="43"/>
      <c r="U783" s="43"/>
      <c r="V783" s="44">
        <v>180749.2</v>
      </c>
      <c r="W783" s="58">
        <f t="shared" si="313"/>
        <v>54224.76</v>
      </c>
      <c r="X783" s="42"/>
      <c r="Y783" s="42"/>
      <c r="Z783" s="42"/>
      <c r="AA783" s="42"/>
      <c r="AB783" s="45">
        <f t="shared" si="314"/>
        <v>3849957.96</v>
      </c>
      <c r="AC783" s="46"/>
      <c r="AD783" s="46">
        <v>2028</v>
      </c>
      <c r="AE783" s="46">
        <v>2029</v>
      </c>
      <c r="AF783" s="53"/>
      <c r="AG783" s="53"/>
    </row>
    <row r="784" spans="1:33" s="54" customFormat="1" ht="27.75" customHeight="1">
      <c r="A784" s="46">
        <f t="shared" si="319"/>
        <v>139</v>
      </c>
      <c r="B784" s="47" t="s">
        <v>693</v>
      </c>
      <c r="C784" s="48">
        <f t="shared" si="309"/>
        <v>19249789.800000001</v>
      </c>
      <c r="D784" s="41"/>
      <c r="E784" s="42"/>
      <c r="F784" s="42"/>
      <c r="G784" s="39"/>
      <c r="H784" s="43"/>
      <c r="I784" s="43"/>
      <c r="J784" s="42"/>
      <c r="K784" s="56"/>
      <c r="L784" s="39"/>
      <c r="M784" s="40"/>
      <c r="N784" s="100">
        <v>5</v>
      </c>
      <c r="O784" s="57">
        <f>3614984*N784</f>
        <v>18074920</v>
      </c>
      <c r="P784" s="41"/>
      <c r="Q784" s="41"/>
      <c r="R784" s="42"/>
      <c r="S784" s="43"/>
      <c r="T784" s="43"/>
      <c r="U784" s="43"/>
      <c r="V784" s="44">
        <v>903746</v>
      </c>
      <c r="W784" s="58">
        <f t="shared" si="313"/>
        <v>271123.8</v>
      </c>
      <c r="X784" s="42"/>
      <c r="Y784" s="42"/>
      <c r="Z784" s="42"/>
      <c r="AA784" s="42"/>
      <c r="AB784" s="45">
        <f t="shared" si="314"/>
        <v>19249789.800000001</v>
      </c>
      <c r="AC784" s="46"/>
      <c r="AD784" s="46">
        <v>2028</v>
      </c>
      <c r="AE784" s="46">
        <v>2029</v>
      </c>
      <c r="AF784" s="53"/>
      <c r="AG784" s="53"/>
    </row>
    <row r="785" spans="1:33" s="54" customFormat="1" ht="22.5" customHeight="1">
      <c r="A785" s="46">
        <f t="shared" si="319"/>
        <v>140</v>
      </c>
      <c r="B785" s="47" t="s">
        <v>694</v>
      </c>
      <c r="C785" s="48">
        <f t="shared" si="309"/>
        <v>3849957.96</v>
      </c>
      <c r="D785" s="41"/>
      <c r="E785" s="42"/>
      <c r="F785" s="42"/>
      <c r="G785" s="39"/>
      <c r="H785" s="43"/>
      <c r="I785" s="43"/>
      <c r="J785" s="42"/>
      <c r="K785" s="56"/>
      <c r="L785" s="39"/>
      <c r="M785" s="40"/>
      <c r="N785" s="100">
        <v>1</v>
      </c>
      <c r="O785" s="57">
        <v>3614984</v>
      </c>
      <c r="P785" s="41"/>
      <c r="Q785" s="41"/>
      <c r="R785" s="42"/>
      <c r="S785" s="43"/>
      <c r="T785" s="43"/>
      <c r="U785" s="43"/>
      <c r="V785" s="44">
        <v>180749.2</v>
      </c>
      <c r="W785" s="58">
        <f t="shared" si="313"/>
        <v>54224.76</v>
      </c>
      <c r="X785" s="42"/>
      <c r="Y785" s="42"/>
      <c r="Z785" s="42"/>
      <c r="AA785" s="42"/>
      <c r="AB785" s="45">
        <f t="shared" si="314"/>
        <v>3849957.96</v>
      </c>
      <c r="AC785" s="46"/>
      <c r="AD785" s="46">
        <v>2028</v>
      </c>
      <c r="AE785" s="46">
        <v>2029</v>
      </c>
      <c r="AF785" s="53"/>
      <c r="AG785" s="53"/>
    </row>
    <row r="786" spans="1:33" s="54" customFormat="1" ht="22.5" customHeight="1">
      <c r="A786" s="46">
        <f t="shared" si="319"/>
        <v>141</v>
      </c>
      <c r="B786" s="47" t="s">
        <v>695</v>
      </c>
      <c r="C786" s="48">
        <f t="shared" si="309"/>
        <v>3849957.96</v>
      </c>
      <c r="D786" s="41"/>
      <c r="E786" s="42"/>
      <c r="F786" s="42"/>
      <c r="G786" s="39"/>
      <c r="H786" s="43"/>
      <c r="I786" s="43"/>
      <c r="J786" s="42"/>
      <c r="K786" s="56"/>
      <c r="L786" s="39"/>
      <c r="M786" s="40"/>
      <c r="N786" s="100">
        <v>1</v>
      </c>
      <c r="O786" s="57">
        <v>3614984</v>
      </c>
      <c r="P786" s="41"/>
      <c r="Q786" s="41"/>
      <c r="R786" s="42"/>
      <c r="S786" s="43"/>
      <c r="T786" s="43"/>
      <c r="U786" s="43"/>
      <c r="V786" s="44">
        <v>180749.2</v>
      </c>
      <c r="W786" s="58">
        <f t="shared" si="313"/>
        <v>54224.76</v>
      </c>
      <c r="X786" s="42"/>
      <c r="Y786" s="42"/>
      <c r="Z786" s="42"/>
      <c r="AA786" s="42"/>
      <c r="AB786" s="45">
        <f t="shared" si="314"/>
        <v>3849957.96</v>
      </c>
      <c r="AC786" s="46"/>
      <c r="AD786" s="46">
        <v>2028</v>
      </c>
      <c r="AE786" s="46">
        <v>2029</v>
      </c>
      <c r="AF786" s="53"/>
      <c r="AG786" s="53"/>
    </row>
    <row r="787" spans="1:33" s="54" customFormat="1" ht="22.5" customHeight="1">
      <c r="A787" s="46">
        <f t="shared" si="319"/>
        <v>142</v>
      </c>
      <c r="B787" s="47" t="s">
        <v>696</v>
      </c>
      <c r="C787" s="48">
        <f t="shared" si="309"/>
        <v>3849957.96</v>
      </c>
      <c r="D787" s="41"/>
      <c r="E787" s="42"/>
      <c r="F787" s="42"/>
      <c r="G787" s="39"/>
      <c r="H787" s="43"/>
      <c r="I787" s="43"/>
      <c r="J787" s="42"/>
      <c r="K787" s="56"/>
      <c r="L787" s="39"/>
      <c r="M787" s="40"/>
      <c r="N787" s="100">
        <v>1</v>
      </c>
      <c r="O787" s="57">
        <v>3614984</v>
      </c>
      <c r="P787" s="41"/>
      <c r="Q787" s="41"/>
      <c r="R787" s="42"/>
      <c r="S787" s="43"/>
      <c r="T787" s="43"/>
      <c r="U787" s="43"/>
      <c r="V787" s="44">
        <v>180749.2</v>
      </c>
      <c r="W787" s="58">
        <f t="shared" si="313"/>
        <v>54224.76</v>
      </c>
      <c r="X787" s="42"/>
      <c r="Y787" s="42"/>
      <c r="Z787" s="42"/>
      <c r="AA787" s="42"/>
      <c r="AB787" s="45">
        <f t="shared" si="314"/>
        <v>3849957.96</v>
      </c>
      <c r="AC787" s="46"/>
      <c r="AD787" s="46">
        <v>2028</v>
      </c>
      <c r="AE787" s="46">
        <v>2029</v>
      </c>
      <c r="AF787" s="53"/>
      <c r="AG787" s="53"/>
    </row>
    <row r="788" spans="1:33" s="54" customFormat="1" ht="22.5" customHeight="1">
      <c r="A788" s="46">
        <f t="shared" si="319"/>
        <v>143</v>
      </c>
      <c r="B788" s="47" t="s">
        <v>697</v>
      </c>
      <c r="C788" s="48">
        <f t="shared" si="309"/>
        <v>3849957.96</v>
      </c>
      <c r="D788" s="41"/>
      <c r="E788" s="42"/>
      <c r="F788" s="42"/>
      <c r="G788" s="39"/>
      <c r="H788" s="43"/>
      <c r="I788" s="43"/>
      <c r="J788" s="42"/>
      <c r="K788" s="56"/>
      <c r="L788" s="39"/>
      <c r="M788" s="40"/>
      <c r="N788" s="100">
        <v>1</v>
      </c>
      <c r="O788" s="57">
        <v>3614984</v>
      </c>
      <c r="P788" s="41"/>
      <c r="Q788" s="41"/>
      <c r="R788" s="42"/>
      <c r="S788" s="43"/>
      <c r="T788" s="43"/>
      <c r="U788" s="43"/>
      <c r="V788" s="44">
        <v>180749.2</v>
      </c>
      <c r="W788" s="58">
        <f t="shared" si="313"/>
        <v>54224.76</v>
      </c>
      <c r="X788" s="42"/>
      <c r="Y788" s="42"/>
      <c r="Z788" s="42"/>
      <c r="AA788" s="42"/>
      <c r="AB788" s="45">
        <f t="shared" si="314"/>
        <v>3849957.96</v>
      </c>
      <c r="AC788" s="46"/>
      <c r="AD788" s="46">
        <v>2028</v>
      </c>
      <c r="AE788" s="46">
        <v>2029</v>
      </c>
      <c r="AF788" s="53"/>
      <c r="AG788" s="53"/>
    </row>
    <row r="789" spans="1:33" s="54" customFormat="1" ht="22.5" customHeight="1">
      <c r="A789" s="46">
        <f t="shared" si="319"/>
        <v>144</v>
      </c>
      <c r="B789" s="47" t="s">
        <v>698</v>
      </c>
      <c r="C789" s="48">
        <f t="shared" si="309"/>
        <v>3849957.96</v>
      </c>
      <c r="D789" s="41"/>
      <c r="E789" s="42"/>
      <c r="F789" s="42"/>
      <c r="G789" s="39"/>
      <c r="H789" s="43"/>
      <c r="I789" s="43"/>
      <c r="J789" s="42"/>
      <c r="K789" s="56"/>
      <c r="L789" s="39"/>
      <c r="M789" s="40"/>
      <c r="N789" s="100">
        <v>1</v>
      </c>
      <c r="O789" s="57">
        <v>3614984</v>
      </c>
      <c r="P789" s="41"/>
      <c r="Q789" s="41"/>
      <c r="R789" s="42"/>
      <c r="S789" s="43"/>
      <c r="T789" s="43"/>
      <c r="U789" s="43"/>
      <c r="V789" s="44">
        <v>180749.2</v>
      </c>
      <c r="W789" s="58">
        <f t="shared" si="313"/>
        <v>54224.76</v>
      </c>
      <c r="X789" s="42"/>
      <c r="Y789" s="42"/>
      <c r="Z789" s="42"/>
      <c r="AA789" s="42"/>
      <c r="AB789" s="45">
        <f t="shared" si="314"/>
        <v>3849957.96</v>
      </c>
      <c r="AC789" s="46"/>
      <c r="AD789" s="46">
        <v>2028</v>
      </c>
      <c r="AE789" s="46">
        <v>2029</v>
      </c>
      <c r="AF789" s="53"/>
      <c r="AG789" s="53"/>
    </row>
    <row r="790" spans="1:33" s="54" customFormat="1" ht="24" customHeight="1">
      <c r="A790" s="46">
        <f t="shared" si="319"/>
        <v>145</v>
      </c>
      <c r="B790" s="47" t="s">
        <v>699</v>
      </c>
      <c r="C790" s="48">
        <f t="shared" si="309"/>
        <v>7699915.9199999999</v>
      </c>
      <c r="D790" s="41"/>
      <c r="E790" s="42"/>
      <c r="F790" s="42"/>
      <c r="G790" s="39"/>
      <c r="H790" s="43"/>
      <c r="I790" s="43"/>
      <c r="J790" s="42"/>
      <c r="K790" s="56"/>
      <c r="L790" s="39"/>
      <c r="M790" s="40"/>
      <c r="N790" s="100">
        <v>2</v>
      </c>
      <c r="O790" s="57">
        <f>3614984*N790</f>
        <v>7229968</v>
      </c>
      <c r="P790" s="41"/>
      <c r="Q790" s="41"/>
      <c r="R790" s="42"/>
      <c r="S790" s="43"/>
      <c r="T790" s="43"/>
      <c r="U790" s="43"/>
      <c r="V790" s="44">
        <v>361498.4</v>
      </c>
      <c r="W790" s="58">
        <f t="shared" si="313"/>
        <v>108449.52</v>
      </c>
      <c r="X790" s="42"/>
      <c r="Y790" s="42"/>
      <c r="Z790" s="42"/>
      <c r="AA790" s="42"/>
      <c r="AB790" s="45">
        <f t="shared" si="314"/>
        <v>7699915.9199999999</v>
      </c>
      <c r="AC790" s="46"/>
      <c r="AD790" s="46">
        <v>2028</v>
      </c>
      <c r="AE790" s="46">
        <v>2029</v>
      </c>
      <c r="AF790" s="53"/>
      <c r="AG790" s="53"/>
    </row>
    <row r="791" spans="1:33" s="54" customFormat="1" ht="22.5" customHeight="1">
      <c r="A791" s="46">
        <f t="shared" si="319"/>
        <v>146</v>
      </c>
      <c r="B791" s="47" t="s">
        <v>700</v>
      </c>
      <c r="C791" s="48">
        <f t="shared" si="309"/>
        <v>3849957.96</v>
      </c>
      <c r="D791" s="41"/>
      <c r="E791" s="42"/>
      <c r="F791" s="42"/>
      <c r="G791" s="39"/>
      <c r="H791" s="43"/>
      <c r="I791" s="43"/>
      <c r="J791" s="42"/>
      <c r="K791" s="56"/>
      <c r="L791" s="39"/>
      <c r="M791" s="40"/>
      <c r="N791" s="100">
        <v>1</v>
      </c>
      <c r="O791" s="57">
        <v>3614984</v>
      </c>
      <c r="P791" s="41"/>
      <c r="Q791" s="41"/>
      <c r="R791" s="42"/>
      <c r="S791" s="43"/>
      <c r="T791" s="43"/>
      <c r="U791" s="43"/>
      <c r="V791" s="44">
        <v>180749.2</v>
      </c>
      <c r="W791" s="58">
        <f t="shared" si="313"/>
        <v>54224.76</v>
      </c>
      <c r="X791" s="42"/>
      <c r="Y791" s="42"/>
      <c r="Z791" s="42"/>
      <c r="AA791" s="42"/>
      <c r="AB791" s="45">
        <f t="shared" si="314"/>
        <v>3849957.96</v>
      </c>
      <c r="AC791" s="46"/>
      <c r="AD791" s="46">
        <v>2028</v>
      </c>
      <c r="AE791" s="46">
        <v>2029</v>
      </c>
      <c r="AF791" s="53"/>
      <c r="AG791" s="53"/>
    </row>
    <row r="792" spans="1:33" s="54" customFormat="1" ht="22.5" customHeight="1">
      <c r="A792" s="46">
        <f t="shared" si="319"/>
        <v>147</v>
      </c>
      <c r="B792" s="47" t="s">
        <v>701</v>
      </c>
      <c r="C792" s="48">
        <f t="shared" si="309"/>
        <v>3849957.96</v>
      </c>
      <c r="D792" s="41"/>
      <c r="E792" s="42"/>
      <c r="F792" s="42"/>
      <c r="G792" s="39"/>
      <c r="H792" s="43"/>
      <c r="I792" s="43"/>
      <c r="J792" s="42"/>
      <c r="K792" s="56"/>
      <c r="L792" s="39"/>
      <c r="M792" s="40"/>
      <c r="N792" s="100">
        <v>1</v>
      </c>
      <c r="O792" s="57">
        <v>3614984</v>
      </c>
      <c r="P792" s="41"/>
      <c r="Q792" s="41"/>
      <c r="R792" s="42"/>
      <c r="S792" s="43"/>
      <c r="T792" s="43"/>
      <c r="U792" s="43"/>
      <c r="V792" s="44">
        <v>180749.2</v>
      </c>
      <c r="W792" s="58">
        <f t="shared" si="313"/>
        <v>54224.76</v>
      </c>
      <c r="X792" s="42"/>
      <c r="Y792" s="42"/>
      <c r="Z792" s="42"/>
      <c r="AA792" s="42"/>
      <c r="AB792" s="45">
        <f t="shared" si="314"/>
        <v>3849957.96</v>
      </c>
      <c r="AC792" s="46"/>
      <c r="AD792" s="46">
        <v>2028</v>
      </c>
      <c r="AE792" s="46">
        <v>2029</v>
      </c>
      <c r="AF792" s="53"/>
      <c r="AG792" s="53"/>
    </row>
    <row r="793" spans="1:33" s="54" customFormat="1" ht="24" customHeight="1">
      <c r="A793" s="46">
        <f t="shared" si="319"/>
        <v>148</v>
      </c>
      <c r="B793" s="47" t="s">
        <v>702</v>
      </c>
      <c r="C793" s="48">
        <f t="shared" si="309"/>
        <v>7699915.9199999999</v>
      </c>
      <c r="D793" s="41"/>
      <c r="E793" s="42"/>
      <c r="F793" s="42"/>
      <c r="G793" s="39"/>
      <c r="H793" s="43"/>
      <c r="I793" s="43"/>
      <c r="J793" s="42"/>
      <c r="K793" s="56"/>
      <c r="L793" s="39"/>
      <c r="M793" s="40"/>
      <c r="N793" s="100">
        <v>2</v>
      </c>
      <c r="O793" s="57">
        <f>3614984*N793</f>
        <v>7229968</v>
      </c>
      <c r="P793" s="41"/>
      <c r="Q793" s="41"/>
      <c r="R793" s="42"/>
      <c r="S793" s="43"/>
      <c r="T793" s="43"/>
      <c r="U793" s="43"/>
      <c r="V793" s="44">
        <v>361498.4</v>
      </c>
      <c r="W793" s="58">
        <f t="shared" si="313"/>
        <v>108449.52</v>
      </c>
      <c r="X793" s="42"/>
      <c r="Y793" s="42"/>
      <c r="Z793" s="42"/>
      <c r="AA793" s="42"/>
      <c r="AB793" s="45">
        <f t="shared" si="314"/>
        <v>7699915.9199999999</v>
      </c>
      <c r="AC793" s="46"/>
      <c r="AD793" s="46">
        <v>2028</v>
      </c>
      <c r="AE793" s="46">
        <v>2029</v>
      </c>
      <c r="AF793" s="53"/>
      <c r="AG793" s="53"/>
    </row>
    <row r="794" spans="1:33" s="54" customFormat="1" ht="22.5" customHeight="1">
      <c r="A794" s="46">
        <f t="shared" si="319"/>
        <v>149</v>
      </c>
      <c r="B794" s="47" t="s">
        <v>703</v>
      </c>
      <c r="C794" s="48">
        <f t="shared" si="309"/>
        <v>3849957.96</v>
      </c>
      <c r="D794" s="41"/>
      <c r="E794" s="42"/>
      <c r="F794" s="42"/>
      <c r="G794" s="39"/>
      <c r="H794" s="43"/>
      <c r="I794" s="43"/>
      <c r="J794" s="42"/>
      <c r="K794" s="56"/>
      <c r="L794" s="39"/>
      <c r="M794" s="40"/>
      <c r="N794" s="100">
        <v>1</v>
      </c>
      <c r="O794" s="57">
        <v>3614984</v>
      </c>
      <c r="P794" s="41"/>
      <c r="Q794" s="41"/>
      <c r="R794" s="42"/>
      <c r="S794" s="43"/>
      <c r="T794" s="43"/>
      <c r="U794" s="43"/>
      <c r="V794" s="44">
        <v>180749.2</v>
      </c>
      <c r="W794" s="58">
        <f t="shared" si="313"/>
        <v>54224.76</v>
      </c>
      <c r="X794" s="42"/>
      <c r="Y794" s="42"/>
      <c r="Z794" s="42"/>
      <c r="AA794" s="42"/>
      <c r="AB794" s="45">
        <f t="shared" si="314"/>
        <v>3849957.96</v>
      </c>
      <c r="AC794" s="46"/>
      <c r="AD794" s="46">
        <v>2028</v>
      </c>
      <c r="AE794" s="46">
        <v>2029</v>
      </c>
      <c r="AF794" s="53"/>
      <c r="AG794" s="53"/>
    </row>
    <row r="795" spans="1:33" s="54" customFormat="1" ht="22.5" customHeight="1">
      <c r="A795" s="46">
        <f t="shared" si="319"/>
        <v>150</v>
      </c>
      <c r="B795" s="47" t="s">
        <v>704</v>
      </c>
      <c r="C795" s="48">
        <f t="shared" si="309"/>
        <v>3849957.96</v>
      </c>
      <c r="D795" s="41"/>
      <c r="E795" s="42"/>
      <c r="F795" s="42"/>
      <c r="G795" s="39"/>
      <c r="H795" s="43"/>
      <c r="I795" s="43"/>
      <c r="J795" s="42"/>
      <c r="K795" s="56"/>
      <c r="L795" s="39"/>
      <c r="M795" s="40"/>
      <c r="N795" s="100">
        <v>1</v>
      </c>
      <c r="O795" s="57">
        <v>3614984</v>
      </c>
      <c r="P795" s="41"/>
      <c r="Q795" s="41"/>
      <c r="R795" s="42"/>
      <c r="S795" s="43"/>
      <c r="T795" s="43"/>
      <c r="U795" s="43"/>
      <c r="V795" s="44">
        <v>180749.2</v>
      </c>
      <c r="W795" s="58">
        <f t="shared" si="313"/>
        <v>54224.76</v>
      </c>
      <c r="X795" s="42"/>
      <c r="Y795" s="42"/>
      <c r="Z795" s="42"/>
      <c r="AA795" s="42"/>
      <c r="AB795" s="45">
        <f t="shared" si="314"/>
        <v>3849957.96</v>
      </c>
      <c r="AC795" s="46"/>
      <c r="AD795" s="46">
        <v>2028</v>
      </c>
      <c r="AE795" s="46">
        <v>2029</v>
      </c>
      <c r="AF795" s="53"/>
      <c r="AG795" s="53"/>
    </row>
    <row r="796" spans="1:33" s="54" customFormat="1" ht="24" customHeight="1">
      <c r="A796" s="46">
        <f t="shared" si="319"/>
        <v>151</v>
      </c>
      <c r="B796" s="47" t="s">
        <v>705</v>
      </c>
      <c r="C796" s="48">
        <f t="shared" si="309"/>
        <v>7699915.9199999999</v>
      </c>
      <c r="D796" s="41"/>
      <c r="E796" s="42"/>
      <c r="F796" s="42"/>
      <c r="G796" s="39"/>
      <c r="H796" s="43"/>
      <c r="I796" s="43"/>
      <c r="J796" s="42"/>
      <c r="K796" s="56"/>
      <c r="L796" s="39"/>
      <c r="M796" s="40"/>
      <c r="N796" s="100">
        <v>2</v>
      </c>
      <c r="O796" s="57">
        <f>3614984*N796</f>
        <v>7229968</v>
      </c>
      <c r="P796" s="41"/>
      <c r="Q796" s="41"/>
      <c r="R796" s="42"/>
      <c r="S796" s="43"/>
      <c r="T796" s="43"/>
      <c r="U796" s="43"/>
      <c r="V796" s="44">
        <v>361498.4</v>
      </c>
      <c r="W796" s="58">
        <f t="shared" si="313"/>
        <v>108449.52</v>
      </c>
      <c r="X796" s="42"/>
      <c r="Y796" s="42"/>
      <c r="Z796" s="42"/>
      <c r="AA796" s="42"/>
      <c r="AB796" s="45">
        <f t="shared" si="314"/>
        <v>7699915.9199999999</v>
      </c>
      <c r="AC796" s="46"/>
      <c r="AD796" s="46">
        <v>2028</v>
      </c>
      <c r="AE796" s="46">
        <v>2029</v>
      </c>
      <c r="AF796" s="53"/>
      <c r="AG796" s="53"/>
    </row>
    <row r="797" spans="1:33" s="54" customFormat="1" ht="22.5" customHeight="1">
      <c r="A797" s="46">
        <f t="shared" si="319"/>
        <v>152</v>
      </c>
      <c r="B797" s="47" t="s">
        <v>706</v>
      </c>
      <c r="C797" s="48">
        <f t="shared" si="309"/>
        <v>3849957.96</v>
      </c>
      <c r="D797" s="41"/>
      <c r="E797" s="42"/>
      <c r="F797" s="42"/>
      <c r="G797" s="39"/>
      <c r="H797" s="43"/>
      <c r="I797" s="43"/>
      <c r="J797" s="42"/>
      <c r="K797" s="56"/>
      <c r="L797" s="39"/>
      <c r="M797" s="40"/>
      <c r="N797" s="100">
        <v>1</v>
      </c>
      <c r="O797" s="57">
        <v>3614984</v>
      </c>
      <c r="P797" s="41"/>
      <c r="Q797" s="41"/>
      <c r="R797" s="42"/>
      <c r="S797" s="43"/>
      <c r="T797" s="43"/>
      <c r="U797" s="43"/>
      <c r="V797" s="44">
        <v>180749.2</v>
      </c>
      <c r="W797" s="58">
        <f t="shared" si="313"/>
        <v>54224.76</v>
      </c>
      <c r="X797" s="42"/>
      <c r="Y797" s="42"/>
      <c r="Z797" s="42"/>
      <c r="AA797" s="42"/>
      <c r="AB797" s="45">
        <f t="shared" si="314"/>
        <v>3849957.96</v>
      </c>
      <c r="AC797" s="46"/>
      <c r="AD797" s="46">
        <v>2028</v>
      </c>
      <c r="AE797" s="46">
        <v>2029</v>
      </c>
      <c r="AF797" s="53"/>
      <c r="AG797" s="53"/>
    </row>
    <row r="798" spans="1:33" s="54" customFormat="1" ht="24" customHeight="1">
      <c r="A798" s="46">
        <f t="shared" si="319"/>
        <v>153</v>
      </c>
      <c r="B798" s="47" t="s">
        <v>707</v>
      </c>
      <c r="C798" s="48">
        <f t="shared" si="309"/>
        <v>7699915.9199999999</v>
      </c>
      <c r="D798" s="41"/>
      <c r="E798" s="42"/>
      <c r="F798" s="42"/>
      <c r="G798" s="39"/>
      <c r="H798" s="43"/>
      <c r="I798" s="43"/>
      <c r="J798" s="42"/>
      <c r="K798" s="56"/>
      <c r="L798" s="39"/>
      <c r="M798" s="40"/>
      <c r="N798" s="100">
        <v>2</v>
      </c>
      <c r="O798" s="57">
        <f>3614984*N798</f>
        <v>7229968</v>
      </c>
      <c r="P798" s="41"/>
      <c r="Q798" s="41"/>
      <c r="R798" s="42"/>
      <c r="S798" s="43"/>
      <c r="T798" s="43"/>
      <c r="U798" s="43"/>
      <c r="V798" s="44">
        <v>361498.4</v>
      </c>
      <c r="W798" s="58">
        <f t="shared" si="313"/>
        <v>108449.52</v>
      </c>
      <c r="X798" s="42"/>
      <c r="Y798" s="42"/>
      <c r="Z798" s="42"/>
      <c r="AA798" s="42"/>
      <c r="AB798" s="45">
        <f t="shared" si="314"/>
        <v>7699915.9199999999</v>
      </c>
      <c r="AC798" s="46"/>
      <c r="AD798" s="46">
        <v>2028</v>
      </c>
      <c r="AE798" s="46">
        <v>2029</v>
      </c>
      <c r="AF798" s="53"/>
      <c r="AG798" s="53"/>
    </row>
    <row r="799" spans="1:33" s="54" customFormat="1" ht="22.5" customHeight="1">
      <c r="A799" s="46">
        <f t="shared" si="319"/>
        <v>154</v>
      </c>
      <c r="B799" s="47" t="s">
        <v>535</v>
      </c>
      <c r="C799" s="48">
        <f t="shared" si="309"/>
        <v>3849957.96</v>
      </c>
      <c r="D799" s="41"/>
      <c r="E799" s="42"/>
      <c r="F799" s="42"/>
      <c r="G799" s="39"/>
      <c r="H799" s="43"/>
      <c r="I799" s="43"/>
      <c r="J799" s="42"/>
      <c r="K799" s="56"/>
      <c r="L799" s="39"/>
      <c r="M799" s="40"/>
      <c r="N799" s="100">
        <v>1</v>
      </c>
      <c r="O799" s="57">
        <v>3614984</v>
      </c>
      <c r="P799" s="41"/>
      <c r="Q799" s="41"/>
      <c r="R799" s="42"/>
      <c r="S799" s="43"/>
      <c r="T799" s="43"/>
      <c r="U799" s="43"/>
      <c r="V799" s="44">
        <v>180749.2</v>
      </c>
      <c r="W799" s="58">
        <f t="shared" si="313"/>
        <v>54224.76</v>
      </c>
      <c r="X799" s="42"/>
      <c r="Y799" s="42"/>
      <c r="Z799" s="42"/>
      <c r="AA799" s="42"/>
      <c r="AB799" s="45">
        <f t="shared" si="314"/>
        <v>3849957.96</v>
      </c>
      <c r="AC799" s="46"/>
      <c r="AD799" s="46">
        <v>2028</v>
      </c>
      <c r="AE799" s="46">
        <v>2029</v>
      </c>
      <c r="AF799" s="53"/>
      <c r="AG799" s="53"/>
    </row>
    <row r="800" spans="1:33" s="54" customFormat="1" ht="22.5" customHeight="1">
      <c r="A800" s="46">
        <f t="shared" si="319"/>
        <v>155</v>
      </c>
      <c r="B800" s="47" t="s">
        <v>708</v>
      </c>
      <c r="C800" s="48">
        <f t="shared" si="309"/>
        <v>3849957.96</v>
      </c>
      <c r="D800" s="41"/>
      <c r="E800" s="42"/>
      <c r="F800" s="42"/>
      <c r="G800" s="39"/>
      <c r="H800" s="43"/>
      <c r="I800" s="43"/>
      <c r="J800" s="42"/>
      <c r="K800" s="56"/>
      <c r="L800" s="39"/>
      <c r="M800" s="40"/>
      <c r="N800" s="100">
        <v>1</v>
      </c>
      <c r="O800" s="57">
        <v>3614984</v>
      </c>
      <c r="P800" s="41"/>
      <c r="Q800" s="41"/>
      <c r="R800" s="42"/>
      <c r="S800" s="43"/>
      <c r="T800" s="43"/>
      <c r="U800" s="43"/>
      <c r="V800" s="44">
        <v>180749.2</v>
      </c>
      <c r="W800" s="58">
        <f t="shared" si="313"/>
        <v>54224.76</v>
      </c>
      <c r="X800" s="42"/>
      <c r="Y800" s="42"/>
      <c r="Z800" s="42"/>
      <c r="AA800" s="42"/>
      <c r="AB800" s="45">
        <f t="shared" si="314"/>
        <v>3849957.96</v>
      </c>
      <c r="AC800" s="46"/>
      <c r="AD800" s="46">
        <v>2028</v>
      </c>
      <c r="AE800" s="46">
        <v>2029</v>
      </c>
      <c r="AF800" s="53"/>
      <c r="AG800" s="53"/>
    </row>
    <row r="801" spans="1:33" s="54" customFormat="1" ht="24" customHeight="1">
      <c r="A801" s="46">
        <f t="shared" si="319"/>
        <v>156</v>
      </c>
      <c r="B801" s="47" t="s">
        <v>709</v>
      </c>
      <c r="C801" s="48">
        <f t="shared" si="309"/>
        <v>7699915.9199999999</v>
      </c>
      <c r="D801" s="41"/>
      <c r="E801" s="42"/>
      <c r="F801" s="42"/>
      <c r="G801" s="39"/>
      <c r="H801" s="43"/>
      <c r="I801" s="43"/>
      <c r="J801" s="42"/>
      <c r="K801" s="56"/>
      <c r="L801" s="39"/>
      <c r="M801" s="40"/>
      <c r="N801" s="100">
        <v>2</v>
      </c>
      <c r="O801" s="57">
        <f>3614984*N801</f>
        <v>7229968</v>
      </c>
      <c r="P801" s="41"/>
      <c r="Q801" s="41"/>
      <c r="R801" s="42"/>
      <c r="S801" s="43"/>
      <c r="T801" s="43"/>
      <c r="U801" s="43"/>
      <c r="V801" s="44">
        <v>361498.4</v>
      </c>
      <c r="W801" s="58">
        <f t="shared" si="313"/>
        <v>108449.52</v>
      </c>
      <c r="X801" s="42"/>
      <c r="Y801" s="42"/>
      <c r="Z801" s="42"/>
      <c r="AA801" s="42"/>
      <c r="AB801" s="45">
        <f t="shared" si="314"/>
        <v>7699915.9199999999</v>
      </c>
      <c r="AC801" s="46"/>
      <c r="AD801" s="46">
        <v>2028</v>
      </c>
      <c r="AE801" s="46">
        <v>2029</v>
      </c>
      <c r="AF801" s="53"/>
      <c r="AG801" s="53"/>
    </row>
    <row r="802" spans="1:33" s="54" customFormat="1" ht="22.5" customHeight="1">
      <c r="A802" s="46">
        <f t="shared" si="319"/>
        <v>157</v>
      </c>
      <c r="B802" s="47" t="s">
        <v>710</v>
      </c>
      <c r="C802" s="48">
        <f t="shared" si="309"/>
        <v>3849957.96</v>
      </c>
      <c r="D802" s="41"/>
      <c r="E802" s="42"/>
      <c r="F802" s="42"/>
      <c r="G802" s="39"/>
      <c r="H802" s="43"/>
      <c r="I802" s="43"/>
      <c r="J802" s="42"/>
      <c r="K802" s="56"/>
      <c r="L802" s="39"/>
      <c r="M802" s="40"/>
      <c r="N802" s="100">
        <v>1</v>
      </c>
      <c r="O802" s="57">
        <v>3614984</v>
      </c>
      <c r="P802" s="41"/>
      <c r="Q802" s="41"/>
      <c r="R802" s="42"/>
      <c r="S802" s="43"/>
      <c r="T802" s="43"/>
      <c r="U802" s="43"/>
      <c r="V802" s="44">
        <v>180749.2</v>
      </c>
      <c r="W802" s="58">
        <f t="shared" si="313"/>
        <v>54224.76</v>
      </c>
      <c r="X802" s="42"/>
      <c r="Y802" s="42"/>
      <c r="Z802" s="42"/>
      <c r="AA802" s="42"/>
      <c r="AB802" s="45">
        <f t="shared" si="314"/>
        <v>3849957.96</v>
      </c>
      <c r="AC802" s="46"/>
      <c r="AD802" s="46">
        <v>2028</v>
      </c>
      <c r="AE802" s="46">
        <v>2029</v>
      </c>
      <c r="AF802" s="53"/>
      <c r="AG802" s="53"/>
    </row>
    <row r="803" spans="1:33" s="54" customFormat="1" ht="22.5" customHeight="1">
      <c r="A803" s="46">
        <f t="shared" si="319"/>
        <v>158</v>
      </c>
      <c r="B803" s="47" t="s">
        <v>711</v>
      </c>
      <c r="C803" s="48">
        <f t="shared" si="309"/>
        <v>3849957.96</v>
      </c>
      <c r="D803" s="41"/>
      <c r="E803" s="42"/>
      <c r="F803" s="42"/>
      <c r="G803" s="39"/>
      <c r="H803" s="43"/>
      <c r="I803" s="43"/>
      <c r="J803" s="42"/>
      <c r="K803" s="56"/>
      <c r="L803" s="39"/>
      <c r="M803" s="40"/>
      <c r="N803" s="100">
        <v>1</v>
      </c>
      <c r="O803" s="57">
        <v>3614984</v>
      </c>
      <c r="P803" s="41"/>
      <c r="Q803" s="41"/>
      <c r="R803" s="42"/>
      <c r="S803" s="43"/>
      <c r="T803" s="43"/>
      <c r="U803" s="43"/>
      <c r="V803" s="44">
        <v>180749.2</v>
      </c>
      <c r="W803" s="58">
        <f t="shared" si="313"/>
        <v>54224.76</v>
      </c>
      <c r="X803" s="42"/>
      <c r="Y803" s="42"/>
      <c r="Z803" s="42"/>
      <c r="AA803" s="42"/>
      <c r="AB803" s="45">
        <f t="shared" si="314"/>
        <v>3849957.96</v>
      </c>
      <c r="AC803" s="46"/>
      <c r="AD803" s="46">
        <v>2028</v>
      </c>
      <c r="AE803" s="46">
        <v>2029</v>
      </c>
      <c r="AF803" s="53"/>
      <c r="AG803" s="53"/>
    </row>
    <row r="804" spans="1:33" s="54" customFormat="1" ht="22.5" customHeight="1">
      <c r="A804" s="46">
        <f t="shared" si="319"/>
        <v>159</v>
      </c>
      <c r="B804" s="47" t="s">
        <v>712</v>
      </c>
      <c r="C804" s="48">
        <f t="shared" si="309"/>
        <v>3849957.96</v>
      </c>
      <c r="D804" s="41"/>
      <c r="E804" s="42"/>
      <c r="F804" s="42"/>
      <c r="G804" s="39"/>
      <c r="H804" s="43"/>
      <c r="I804" s="43"/>
      <c r="J804" s="42"/>
      <c r="K804" s="56"/>
      <c r="L804" s="39"/>
      <c r="M804" s="40"/>
      <c r="N804" s="100">
        <v>1</v>
      </c>
      <c r="O804" s="57">
        <v>3614984</v>
      </c>
      <c r="P804" s="41"/>
      <c r="Q804" s="41"/>
      <c r="R804" s="42"/>
      <c r="S804" s="43"/>
      <c r="T804" s="43"/>
      <c r="U804" s="43"/>
      <c r="V804" s="44">
        <v>180749.2</v>
      </c>
      <c r="W804" s="58">
        <f t="shared" si="313"/>
        <v>54224.76</v>
      </c>
      <c r="X804" s="42"/>
      <c r="Y804" s="42"/>
      <c r="Z804" s="42"/>
      <c r="AA804" s="42"/>
      <c r="AB804" s="45">
        <f t="shared" si="314"/>
        <v>3849957.96</v>
      </c>
      <c r="AC804" s="46"/>
      <c r="AD804" s="46">
        <v>2028</v>
      </c>
      <c r="AE804" s="46">
        <v>2029</v>
      </c>
      <c r="AF804" s="53"/>
      <c r="AG804" s="53"/>
    </row>
    <row r="805" spans="1:33" s="54" customFormat="1" ht="22.5" customHeight="1">
      <c r="A805" s="46">
        <f t="shared" si="319"/>
        <v>160</v>
      </c>
      <c r="B805" s="47" t="s">
        <v>713</v>
      </c>
      <c r="C805" s="48">
        <f t="shared" si="309"/>
        <v>3849957.96</v>
      </c>
      <c r="D805" s="41"/>
      <c r="E805" s="42"/>
      <c r="F805" s="42"/>
      <c r="G805" s="39"/>
      <c r="H805" s="43"/>
      <c r="I805" s="43"/>
      <c r="J805" s="42"/>
      <c r="K805" s="56"/>
      <c r="L805" s="39"/>
      <c r="M805" s="40"/>
      <c r="N805" s="100">
        <v>1</v>
      </c>
      <c r="O805" s="57">
        <v>3614984</v>
      </c>
      <c r="P805" s="41"/>
      <c r="Q805" s="41"/>
      <c r="R805" s="42"/>
      <c r="S805" s="43"/>
      <c r="T805" s="43"/>
      <c r="U805" s="43"/>
      <c r="V805" s="44">
        <v>180749.2</v>
      </c>
      <c r="W805" s="58">
        <f t="shared" si="313"/>
        <v>54224.76</v>
      </c>
      <c r="X805" s="42"/>
      <c r="Y805" s="42"/>
      <c r="Z805" s="42"/>
      <c r="AA805" s="42"/>
      <c r="AB805" s="45">
        <f t="shared" si="314"/>
        <v>3849957.96</v>
      </c>
      <c r="AC805" s="46"/>
      <c r="AD805" s="46">
        <v>2028</v>
      </c>
      <c r="AE805" s="46">
        <v>2029</v>
      </c>
      <c r="AF805" s="53"/>
      <c r="AG805" s="53"/>
    </row>
    <row r="806" spans="1:33" s="54" customFormat="1" ht="22.5" customHeight="1">
      <c r="A806" s="46">
        <f t="shared" si="319"/>
        <v>161</v>
      </c>
      <c r="B806" s="47" t="s">
        <v>162</v>
      </c>
      <c r="C806" s="48">
        <f t="shared" si="309"/>
        <v>3849957.96</v>
      </c>
      <c r="D806" s="41"/>
      <c r="E806" s="42"/>
      <c r="F806" s="42"/>
      <c r="G806" s="39"/>
      <c r="H806" s="43"/>
      <c r="I806" s="43"/>
      <c r="J806" s="42"/>
      <c r="K806" s="56"/>
      <c r="L806" s="39"/>
      <c r="M806" s="40"/>
      <c r="N806" s="100">
        <v>1</v>
      </c>
      <c r="O806" s="57">
        <v>3614984</v>
      </c>
      <c r="P806" s="41"/>
      <c r="Q806" s="41"/>
      <c r="R806" s="42"/>
      <c r="S806" s="43"/>
      <c r="T806" s="43"/>
      <c r="U806" s="43"/>
      <c r="V806" s="44">
        <v>180749.2</v>
      </c>
      <c r="W806" s="58">
        <f t="shared" si="313"/>
        <v>54224.76</v>
      </c>
      <c r="X806" s="42"/>
      <c r="Y806" s="42"/>
      <c r="Z806" s="42"/>
      <c r="AA806" s="42"/>
      <c r="AB806" s="45">
        <f t="shared" si="314"/>
        <v>3849957.96</v>
      </c>
      <c r="AC806" s="46"/>
      <c r="AD806" s="46">
        <v>2028</v>
      </c>
      <c r="AE806" s="46">
        <v>2029</v>
      </c>
      <c r="AF806" s="53"/>
      <c r="AG806" s="53"/>
    </row>
    <row r="807" spans="1:33" s="54" customFormat="1" ht="22.5" customHeight="1">
      <c r="A807" s="46">
        <f t="shared" si="319"/>
        <v>162</v>
      </c>
      <c r="B807" s="47" t="s">
        <v>714</v>
      </c>
      <c r="C807" s="48">
        <f t="shared" si="309"/>
        <v>3849957.96</v>
      </c>
      <c r="D807" s="41"/>
      <c r="E807" s="42"/>
      <c r="F807" s="42"/>
      <c r="G807" s="39"/>
      <c r="H807" s="43"/>
      <c r="I807" s="43"/>
      <c r="J807" s="42"/>
      <c r="K807" s="56"/>
      <c r="L807" s="39"/>
      <c r="M807" s="40"/>
      <c r="N807" s="100">
        <v>1</v>
      </c>
      <c r="O807" s="57">
        <v>3614984</v>
      </c>
      <c r="P807" s="41"/>
      <c r="Q807" s="41"/>
      <c r="R807" s="42"/>
      <c r="S807" s="43"/>
      <c r="T807" s="43"/>
      <c r="U807" s="43"/>
      <c r="V807" s="44">
        <v>180749.2</v>
      </c>
      <c r="W807" s="58">
        <f t="shared" si="313"/>
        <v>54224.76</v>
      </c>
      <c r="X807" s="42"/>
      <c r="Y807" s="42"/>
      <c r="Z807" s="42"/>
      <c r="AA807" s="42"/>
      <c r="AB807" s="45">
        <f t="shared" si="314"/>
        <v>3849957.96</v>
      </c>
      <c r="AC807" s="46"/>
      <c r="AD807" s="46">
        <v>2028</v>
      </c>
      <c r="AE807" s="46">
        <v>2029</v>
      </c>
      <c r="AF807" s="53"/>
      <c r="AG807" s="53"/>
    </row>
    <row r="808" spans="1:33" s="54" customFormat="1" ht="22.5" customHeight="1">
      <c r="A808" s="46">
        <f t="shared" si="319"/>
        <v>163</v>
      </c>
      <c r="B808" s="47" t="s">
        <v>715</v>
      </c>
      <c r="C808" s="48">
        <f t="shared" si="309"/>
        <v>3849957.96</v>
      </c>
      <c r="D808" s="41"/>
      <c r="E808" s="42"/>
      <c r="F808" s="42"/>
      <c r="G808" s="39"/>
      <c r="H808" s="43"/>
      <c r="I808" s="43"/>
      <c r="J808" s="42"/>
      <c r="K808" s="56"/>
      <c r="L808" s="39"/>
      <c r="M808" s="40"/>
      <c r="N808" s="100">
        <v>1</v>
      </c>
      <c r="O808" s="57">
        <v>3614984</v>
      </c>
      <c r="P808" s="41"/>
      <c r="Q808" s="41"/>
      <c r="R808" s="42"/>
      <c r="S808" s="43"/>
      <c r="T808" s="43"/>
      <c r="U808" s="43"/>
      <c r="V808" s="44">
        <v>180749.2</v>
      </c>
      <c r="W808" s="58">
        <f t="shared" si="313"/>
        <v>54224.76</v>
      </c>
      <c r="X808" s="42"/>
      <c r="Y808" s="42"/>
      <c r="Z808" s="42"/>
      <c r="AA808" s="42"/>
      <c r="AB808" s="45">
        <f t="shared" si="314"/>
        <v>3849957.96</v>
      </c>
      <c r="AC808" s="46"/>
      <c r="AD808" s="46">
        <v>2028</v>
      </c>
      <c r="AE808" s="46">
        <v>2029</v>
      </c>
      <c r="AF808" s="53"/>
      <c r="AG808" s="53"/>
    </row>
    <row r="809" spans="1:33" s="54" customFormat="1" ht="22.5" customHeight="1">
      <c r="A809" s="46">
        <f t="shared" si="319"/>
        <v>164</v>
      </c>
      <c r="B809" s="47" t="s">
        <v>716</v>
      </c>
      <c r="C809" s="48">
        <f t="shared" si="309"/>
        <v>3849957.96</v>
      </c>
      <c r="D809" s="41"/>
      <c r="E809" s="42"/>
      <c r="F809" s="42"/>
      <c r="G809" s="39"/>
      <c r="H809" s="43"/>
      <c r="I809" s="43"/>
      <c r="J809" s="42"/>
      <c r="K809" s="56"/>
      <c r="L809" s="39"/>
      <c r="M809" s="40"/>
      <c r="N809" s="100">
        <v>1</v>
      </c>
      <c r="O809" s="57">
        <v>3614984</v>
      </c>
      <c r="P809" s="41"/>
      <c r="Q809" s="41"/>
      <c r="R809" s="42"/>
      <c r="S809" s="43"/>
      <c r="T809" s="43"/>
      <c r="U809" s="43"/>
      <c r="V809" s="44">
        <v>180749.2</v>
      </c>
      <c r="W809" s="58">
        <f t="shared" si="313"/>
        <v>54224.76</v>
      </c>
      <c r="X809" s="42"/>
      <c r="Y809" s="42"/>
      <c r="Z809" s="42"/>
      <c r="AA809" s="42"/>
      <c r="AB809" s="45">
        <f t="shared" si="314"/>
        <v>3849957.96</v>
      </c>
      <c r="AC809" s="46"/>
      <c r="AD809" s="46">
        <v>2028</v>
      </c>
      <c r="AE809" s="46">
        <v>2029</v>
      </c>
      <c r="AF809" s="53"/>
      <c r="AG809" s="53"/>
    </row>
    <row r="810" spans="1:33" s="54" customFormat="1" ht="22.5" customHeight="1">
      <c r="A810" s="46">
        <f t="shared" si="319"/>
        <v>165</v>
      </c>
      <c r="B810" s="47" t="s">
        <v>717</v>
      </c>
      <c r="C810" s="48">
        <f t="shared" si="309"/>
        <v>3849957.96</v>
      </c>
      <c r="D810" s="41"/>
      <c r="E810" s="42"/>
      <c r="F810" s="42"/>
      <c r="G810" s="39"/>
      <c r="H810" s="43"/>
      <c r="I810" s="43"/>
      <c r="J810" s="42"/>
      <c r="K810" s="56"/>
      <c r="L810" s="39"/>
      <c r="M810" s="40"/>
      <c r="N810" s="100">
        <v>1</v>
      </c>
      <c r="O810" s="57">
        <v>3614984</v>
      </c>
      <c r="P810" s="41"/>
      <c r="Q810" s="41"/>
      <c r="R810" s="42"/>
      <c r="S810" s="43"/>
      <c r="T810" s="43"/>
      <c r="U810" s="43"/>
      <c r="V810" s="44">
        <v>180749.2</v>
      </c>
      <c r="W810" s="58">
        <f t="shared" si="313"/>
        <v>54224.76</v>
      </c>
      <c r="X810" s="42"/>
      <c r="Y810" s="42"/>
      <c r="Z810" s="42"/>
      <c r="AA810" s="42"/>
      <c r="AB810" s="45">
        <f t="shared" si="314"/>
        <v>3849957.96</v>
      </c>
      <c r="AC810" s="46"/>
      <c r="AD810" s="46">
        <v>2028</v>
      </c>
      <c r="AE810" s="46">
        <v>2029</v>
      </c>
      <c r="AF810" s="53"/>
      <c r="AG810" s="53"/>
    </row>
    <row r="811" spans="1:33" s="54" customFormat="1" ht="22.5" customHeight="1">
      <c r="A811" s="46">
        <f t="shared" si="319"/>
        <v>166</v>
      </c>
      <c r="B811" s="47" t="s">
        <v>718</v>
      </c>
      <c r="C811" s="48">
        <f t="shared" si="309"/>
        <v>3849957.96</v>
      </c>
      <c r="D811" s="41"/>
      <c r="E811" s="42"/>
      <c r="F811" s="42"/>
      <c r="G811" s="39"/>
      <c r="H811" s="43"/>
      <c r="I811" s="43"/>
      <c r="J811" s="42"/>
      <c r="K811" s="56"/>
      <c r="L811" s="39"/>
      <c r="M811" s="40"/>
      <c r="N811" s="100">
        <v>1</v>
      </c>
      <c r="O811" s="57">
        <v>3614984</v>
      </c>
      <c r="P811" s="41"/>
      <c r="Q811" s="41"/>
      <c r="R811" s="42"/>
      <c r="S811" s="43"/>
      <c r="T811" s="43"/>
      <c r="U811" s="43"/>
      <c r="V811" s="44">
        <v>180749.2</v>
      </c>
      <c r="W811" s="58">
        <f t="shared" si="313"/>
        <v>54224.76</v>
      </c>
      <c r="X811" s="42"/>
      <c r="Y811" s="42"/>
      <c r="Z811" s="42"/>
      <c r="AA811" s="42"/>
      <c r="AB811" s="45">
        <f t="shared" si="314"/>
        <v>3849957.96</v>
      </c>
      <c r="AC811" s="46"/>
      <c r="AD811" s="46">
        <v>2028</v>
      </c>
      <c r="AE811" s="46">
        <v>2029</v>
      </c>
      <c r="AF811" s="53"/>
      <c r="AG811" s="53"/>
    </row>
    <row r="812" spans="1:33" s="54" customFormat="1" ht="24" customHeight="1">
      <c r="A812" s="46">
        <f t="shared" si="319"/>
        <v>167</v>
      </c>
      <c r="B812" s="47" t="s">
        <v>719</v>
      </c>
      <c r="C812" s="48">
        <f t="shared" si="309"/>
        <v>7699915.9199999999</v>
      </c>
      <c r="D812" s="41"/>
      <c r="E812" s="42"/>
      <c r="F812" s="42"/>
      <c r="G812" s="39"/>
      <c r="H812" s="43"/>
      <c r="I812" s="43"/>
      <c r="J812" s="42"/>
      <c r="K812" s="56"/>
      <c r="L812" s="39"/>
      <c r="M812" s="40"/>
      <c r="N812" s="100">
        <v>2</v>
      </c>
      <c r="O812" s="57">
        <f>3614984*N812</f>
        <v>7229968</v>
      </c>
      <c r="P812" s="41"/>
      <c r="Q812" s="41"/>
      <c r="R812" s="42"/>
      <c r="S812" s="43"/>
      <c r="T812" s="43"/>
      <c r="U812" s="43"/>
      <c r="V812" s="44">
        <v>361498.4</v>
      </c>
      <c r="W812" s="58">
        <f t="shared" si="313"/>
        <v>108449.52</v>
      </c>
      <c r="X812" s="42"/>
      <c r="Y812" s="42"/>
      <c r="Z812" s="42"/>
      <c r="AA812" s="42"/>
      <c r="AB812" s="45">
        <f t="shared" si="314"/>
        <v>7699915.9199999999</v>
      </c>
      <c r="AC812" s="46"/>
      <c r="AD812" s="46">
        <v>2028</v>
      </c>
      <c r="AE812" s="46">
        <v>2029</v>
      </c>
      <c r="AF812" s="53"/>
      <c r="AG812" s="53"/>
    </row>
    <row r="813" spans="1:33" s="54" customFormat="1" ht="24" customHeight="1">
      <c r="A813" s="46">
        <f t="shared" si="319"/>
        <v>168</v>
      </c>
      <c r="B813" s="47" t="s">
        <v>720</v>
      </c>
      <c r="C813" s="48">
        <f t="shared" si="309"/>
        <v>7699915.9199999999</v>
      </c>
      <c r="D813" s="41"/>
      <c r="E813" s="42"/>
      <c r="F813" s="42"/>
      <c r="G813" s="39"/>
      <c r="H813" s="43"/>
      <c r="I813" s="43"/>
      <c r="J813" s="42"/>
      <c r="K813" s="56"/>
      <c r="L813" s="39"/>
      <c r="M813" s="40"/>
      <c r="N813" s="100">
        <v>2</v>
      </c>
      <c r="O813" s="57">
        <f>3614984*N813</f>
        <v>7229968</v>
      </c>
      <c r="P813" s="41"/>
      <c r="Q813" s="41"/>
      <c r="R813" s="42"/>
      <c r="S813" s="43"/>
      <c r="T813" s="43"/>
      <c r="U813" s="43"/>
      <c r="V813" s="44">
        <v>361498.4</v>
      </c>
      <c r="W813" s="58">
        <f t="shared" si="313"/>
        <v>108449.52</v>
      </c>
      <c r="X813" s="42"/>
      <c r="Y813" s="42"/>
      <c r="Z813" s="42"/>
      <c r="AA813" s="42"/>
      <c r="AB813" s="45">
        <f t="shared" si="314"/>
        <v>7699915.9199999999</v>
      </c>
      <c r="AC813" s="46"/>
      <c r="AD813" s="46">
        <v>2028</v>
      </c>
      <c r="AE813" s="46">
        <v>2029</v>
      </c>
      <c r="AF813" s="53"/>
      <c r="AG813" s="53"/>
    </row>
    <row r="814" spans="1:33" s="54" customFormat="1" ht="22.5" customHeight="1">
      <c r="A814" s="46">
        <f t="shared" si="319"/>
        <v>169</v>
      </c>
      <c r="B814" s="47" t="s">
        <v>721</v>
      </c>
      <c r="C814" s="48">
        <f t="shared" si="309"/>
        <v>3849957.96</v>
      </c>
      <c r="D814" s="41"/>
      <c r="E814" s="42"/>
      <c r="F814" s="42"/>
      <c r="G814" s="39"/>
      <c r="H814" s="43"/>
      <c r="I814" s="43"/>
      <c r="J814" s="42"/>
      <c r="K814" s="56"/>
      <c r="L814" s="39"/>
      <c r="M814" s="40"/>
      <c r="N814" s="100">
        <v>1</v>
      </c>
      <c r="O814" s="57">
        <v>3614984</v>
      </c>
      <c r="P814" s="41"/>
      <c r="Q814" s="41"/>
      <c r="R814" s="42"/>
      <c r="S814" s="43"/>
      <c r="T814" s="43"/>
      <c r="U814" s="43"/>
      <c r="V814" s="44">
        <v>180749.2</v>
      </c>
      <c r="W814" s="58">
        <f t="shared" si="313"/>
        <v>54224.76</v>
      </c>
      <c r="X814" s="42"/>
      <c r="Y814" s="42"/>
      <c r="Z814" s="42"/>
      <c r="AA814" s="42"/>
      <c r="AB814" s="45">
        <f t="shared" si="314"/>
        <v>3849957.96</v>
      </c>
      <c r="AC814" s="46"/>
      <c r="AD814" s="46">
        <v>2028</v>
      </c>
      <c r="AE814" s="46">
        <v>2029</v>
      </c>
      <c r="AF814" s="53"/>
      <c r="AG814" s="53"/>
    </row>
    <row r="815" spans="1:33" s="54" customFormat="1" ht="22.5" customHeight="1">
      <c r="A815" s="46">
        <f t="shared" si="319"/>
        <v>170</v>
      </c>
      <c r="B815" s="47" t="s">
        <v>722</v>
      </c>
      <c r="C815" s="48">
        <f t="shared" si="309"/>
        <v>3849957.96</v>
      </c>
      <c r="D815" s="41"/>
      <c r="E815" s="42"/>
      <c r="F815" s="42"/>
      <c r="G815" s="39"/>
      <c r="H815" s="43"/>
      <c r="I815" s="43"/>
      <c r="J815" s="42"/>
      <c r="K815" s="56"/>
      <c r="L815" s="39"/>
      <c r="M815" s="40"/>
      <c r="N815" s="100">
        <v>1</v>
      </c>
      <c r="O815" s="57">
        <v>3614984</v>
      </c>
      <c r="P815" s="41"/>
      <c r="Q815" s="41"/>
      <c r="R815" s="42"/>
      <c r="S815" s="43"/>
      <c r="T815" s="43"/>
      <c r="U815" s="43"/>
      <c r="V815" s="44">
        <v>180749.2</v>
      </c>
      <c r="W815" s="58">
        <f t="shared" si="313"/>
        <v>54224.76</v>
      </c>
      <c r="X815" s="42"/>
      <c r="Y815" s="42"/>
      <c r="Z815" s="42"/>
      <c r="AA815" s="42"/>
      <c r="AB815" s="45">
        <f t="shared" si="314"/>
        <v>3849957.96</v>
      </c>
      <c r="AC815" s="46"/>
      <c r="AD815" s="46">
        <v>2028</v>
      </c>
      <c r="AE815" s="46">
        <v>2029</v>
      </c>
      <c r="AF815" s="53"/>
      <c r="AG815" s="53"/>
    </row>
    <row r="816" spans="1:33" s="54" customFormat="1" ht="22.5" customHeight="1">
      <c r="A816" s="46">
        <f t="shared" si="319"/>
        <v>171</v>
      </c>
      <c r="B816" s="47" t="s">
        <v>723</v>
      </c>
      <c r="C816" s="48">
        <f t="shared" si="309"/>
        <v>3849957.96</v>
      </c>
      <c r="D816" s="41"/>
      <c r="E816" s="42"/>
      <c r="F816" s="42"/>
      <c r="G816" s="39"/>
      <c r="H816" s="43"/>
      <c r="I816" s="43"/>
      <c r="J816" s="42"/>
      <c r="K816" s="56"/>
      <c r="L816" s="39"/>
      <c r="M816" s="40"/>
      <c r="N816" s="100">
        <v>1</v>
      </c>
      <c r="O816" s="57">
        <v>3614984</v>
      </c>
      <c r="P816" s="41"/>
      <c r="Q816" s="41"/>
      <c r="R816" s="42"/>
      <c r="S816" s="43"/>
      <c r="T816" s="43"/>
      <c r="U816" s="43"/>
      <c r="V816" s="44">
        <v>180749.2</v>
      </c>
      <c r="W816" s="58">
        <f t="shared" si="313"/>
        <v>54224.76</v>
      </c>
      <c r="X816" s="42"/>
      <c r="Y816" s="42"/>
      <c r="Z816" s="42"/>
      <c r="AA816" s="42"/>
      <c r="AB816" s="45">
        <f t="shared" si="314"/>
        <v>3849957.96</v>
      </c>
      <c r="AC816" s="46"/>
      <c r="AD816" s="46">
        <v>2028</v>
      </c>
      <c r="AE816" s="46">
        <v>2029</v>
      </c>
      <c r="AF816" s="53"/>
      <c r="AG816" s="53"/>
    </row>
    <row r="817" spans="1:33" s="54" customFormat="1" ht="22.5" customHeight="1">
      <c r="A817" s="46">
        <f t="shared" si="319"/>
        <v>172</v>
      </c>
      <c r="B817" s="47" t="s">
        <v>724</v>
      </c>
      <c r="C817" s="48">
        <f t="shared" si="309"/>
        <v>3849957.96</v>
      </c>
      <c r="D817" s="41"/>
      <c r="E817" s="42"/>
      <c r="F817" s="42"/>
      <c r="G817" s="39"/>
      <c r="H817" s="43"/>
      <c r="I817" s="43"/>
      <c r="J817" s="42"/>
      <c r="K817" s="56"/>
      <c r="L817" s="39"/>
      <c r="M817" s="40"/>
      <c r="N817" s="100">
        <v>1</v>
      </c>
      <c r="O817" s="57">
        <v>3614984</v>
      </c>
      <c r="P817" s="41"/>
      <c r="Q817" s="41"/>
      <c r="R817" s="42"/>
      <c r="S817" s="43"/>
      <c r="T817" s="43"/>
      <c r="U817" s="43"/>
      <c r="V817" s="44">
        <v>180749.2</v>
      </c>
      <c r="W817" s="58">
        <f t="shared" si="313"/>
        <v>54224.76</v>
      </c>
      <c r="X817" s="42"/>
      <c r="Y817" s="42"/>
      <c r="Z817" s="42"/>
      <c r="AA817" s="42"/>
      <c r="AB817" s="45">
        <f t="shared" si="314"/>
        <v>3849957.96</v>
      </c>
      <c r="AC817" s="46"/>
      <c r="AD817" s="46">
        <v>2028</v>
      </c>
      <c r="AE817" s="46">
        <v>2029</v>
      </c>
      <c r="AF817" s="53"/>
      <c r="AG817" s="53"/>
    </row>
    <row r="818" spans="1:33" s="54" customFormat="1" ht="24" customHeight="1">
      <c r="A818" s="46">
        <f t="shared" si="319"/>
        <v>173</v>
      </c>
      <c r="B818" s="47" t="s">
        <v>725</v>
      </c>
      <c r="C818" s="48">
        <f t="shared" si="309"/>
        <v>7699915.9199999999</v>
      </c>
      <c r="D818" s="41"/>
      <c r="E818" s="42"/>
      <c r="F818" s="42"/>
      <c r="G818" s="39"/>
      <c r="H818" s="43"/>
      <c r="I818" s="43"/>
      <c r="J818" s="42"/>
      <c r="K818" s="56"/>
      <c r="L818" s="39"/>
      <c r="M818" s="40"/>
      <c r="N818" s="100">
        <v>2</v>
      </c>
      <c r="O818" s="57">
        <f>3614984*N818</f>
        <v>7229968</v>
      </c>
      <c r="P818" s="41"/>
      <c r="Q818" s="41"/>
      <c r="R818" s="42"/>
      <c r="S818" s="43"/>
      <c r="T818" s="43"/>
      <c r="U818" s="43"/>
      <c r="V818" s="44">
        <v>361498.4</v>
      </c>
      <c r="W818" s="58">
        <f t="shared" si="313"/>
        <v>108449.52</v>
      </c>
      <c r="X818" s="42"/>
      <c r="Y818" s="42"/>
      <c r="Z818" s="42"/>
      <c r="AA818" s="42"/>
      <c r="AB818" s="45">
        <f t="shared" si="314"/>
        <v>7699915.9199999999</v>
      </c>
      <c r="AC818" s="46"/>
      <c r="AD818" s="46">
        <v>2028</v>
      </c>
      <c r="AE818" s="46">
        <v>2029</v>
      </c>
      <c r="AF818" s="53"/>
      <c r="AG818" s="53"/>
    </row>
    <row r="819" spans="1:33" s="54" customFormat="1" ht="24" customHeight="1">
      <c r="A819" s="46">
        <f t="shared" si="319"/>
        <v>174</v>
      </c>
      <c r="B819" s="47" t="s">
        <v>65</v>
      </c>
      <c r="C819" s="48">
        <f t="shared" si="309"/>
        <v>2951477.1</v>
      </c>
      <c r="D819" s="41"/>
      <c r="E819" s="42"/>
      <c r="F819" s="42"/>
      <c r="G819" s="39"/>
      <c r="H819" s="43"/>
      <c r="I819" s="43"/>
      <c r="J819" s="73">
        <v>1</v>
      </c>
      <c r="K819" s="95">
        <v>2771340</v>
      </c>
      <c r="L819" s="171"/>
      <c r="M819" s="171"/>
      <c r="N819" s="163"/>
      <c r="O819" s="171"/>
      <c r="P819" s="169"/>
      <c r="Q819" s="169"/>
      <c r="R819" s="169"/>
      <c r="S819" s="169"/>
      <c r="T819" s="169"/>
      <c r="U819" s="169"/>
      <c r="V819" s="50">
        <v>138567</v>
      </c>
      <c r="W819" s="58">
        <f t="shared" si="313"/>
        <v>41570.1</v>
      </c>
      <c r="X819" s="42"/>
      <c r="Y819" s="42"/>
      <c r="Z819" s="42"/>
      <c r="AA819" s="42"/>
      <c r="AB819" s="45">
        <f t="shared" si="314"/>
        <v>2951477.1</v>
      </c>
      <c r="AC819" s="46"/>
      <c r="AD819" s="46">
        <v>2028</v>
      </c>
      <c r="AE819" s="46">
        <v>2028</v>
      </c>
      <c r="AF819" s="53"/>
      <c r="AG819" s="53"/>
    </row>
    <row r="820" spans="1:33" s="54" customFormat="1" ht="24" customHeight="1">
      <c r="A820" s="46">
        <f t="shared" si="319"/>
        <v>175</v>
      </c>
      <c r="B820" s="47" t="s">
        <v>726</v>
      </c>
      <c r="C820" s="48">
        <f t="shared" si="309"/>
        <v>2951477.1</v>
      </c>
      <c r="D820" s="41"/>
      <c r="E820" s="42"/>
      <c r="F820" s="42"/>
      <c r="G820" s="39"/>
      <c r="H820" s="43"/>
      <c r="I820" s="43"/>
      <c r="J820" s="73">
        <v>1</v>
      </c>
      <c r="K820" s="95">
        <v>2771340</v>
      </c>
      <c r="L820" s="171"/>
      <c r="M820" s="171"/>
      <c r="N820" s="163"/>
      <c r="O820" s="171"/>
      <c r="P820" s="169"/>
      <c r="Q820" s="169"/>
      <c r="R820" s="169"/>
      <c r="S820" s="169"/>
      <c r="T820" s="169"/>
      <c r="U820" s="169"/>
      <c r="V820" s="50">
        <v>138567</v>
      </c>
      <c r="W820" s="58">
        <f t="shared" si="313"/>
        <v>41570.1</v>
      </c>
      <c r="X820" s="42"/>
      <c r="Y820" s="42"/>
      <c r="Z820" s="42"/>
      <c r="AA820" s="42"/>
      <c r="AB820" s="45">
        <f t="shared" si="314"/>
        <v>2951477.1</v>
      </c>
      <c r="AC820" s="46"/>
      <c r="AD820" s="46">
        <v>2028</v>
      </c>
      <c r="AE820" s="46">
        <v>2028</v>
      </c>
      <c r="AF820" s="53"/>
      <c r="AG820" s="53"/>
    </row>
    <row r="821" spans="1:33" s="54" customFormat="1" ht="24" customHeight="1">
      <c r="A821" s="46">
        <f t="shared" si="319"/>
        <v>176</v>
      </c>
      <c r="B821" s="47" t="s">
        <v>727</v>
      </c>
      <c r="C821" s="48">
        <f t="shared" si="309"/>
        <v>2951477.1</v>
      </c>
      <c r="D821" s="41"/>
      <c r="E821" s="42"/>
      <c r="F821" s="42"/>
      <c r="G821" s="39"/>
      <c r="H821" s="43"/>
      <c r="I821" s="43"/>
      <c r="J821" s="73">
        <v>1</v>
      </c>
      <c r="K821" s="95">
        <v>2771340</v>
      </c>
      <c r="L821" s="171"/>
      <c r="M821" s="171"/>
      <c r="N821" s="163"/>
      <c r="O821" s="171"/>
      <c r="P821" s="169"/>
      <c r="Q821" s="169"/>
      <c r="R821" s="169"/>
      <c r="S821" s="169"/>
      <c r="T821" s="169"/>
      <c r="U821" s="169"/>
      <c r="V821" s="50">
        <v>138567</v>
      </c>
      <c r="W821" s="58">
        <f t="shared" si="313"/>
        <v>41570.1</v>
      </c>
      <c r="X821" s="42"/>
      <c r="Y821" s="42"/>
      <c r="Z821" s="42"/>
      <c r="AA821" s="42"/>
      <c r="AB821" s="45">
        <f t="shared" si="314"/>
        <v>2951477.1</v>
      </c>
      <c r="AC821" s="46"/>
      <c r="AD821" s="46">
        <v>2028</v>
      </c>
      <c r="AE821" s="46">
        <v>2028</v>
      </c>
      <c r="AF821" s="53"/>
      <c r="AG821" s="53"/>
    </row>
    <row r="822" spans="1:33" s="54" customFormat="1" ht="24" customHeight="1">
      <c r="A822" s="46">
        <f t="shared" si="319"/>
        <v>177</v>
      </c>
      <c r="B822" s="47" t="s">
        <v>728</v>
      </c>
      <c r="C822" s="48">
        <f t="shared" si="309"/>
        <v>27133162.350000001</v>
      </c>
      <c r="D822" s="41">
        <v>2102535.0499999998</v>
      </c>
      <c r="E822" s="42"/>
      <c r="F822" s="42"/>
      <c r="G822" s="39">
        <v>2814763.9</v>
      </c>
      <c r="H822" s="43">
        <v>2575484.34</v>
      </c>
      <c r="I822" s="43">
        <v>10651634.699999999</v>
      </c>
      <c r="J822" s="73">
        <v>1</v>
      </c>
      <c r="K822" s="95">
        <v>2771340</v>
      </c>
      <c r="L822" s="49">
        <v>4561389.76</v>
      </c>
      <c r="M822" s="171"/>
      <c r="N822" s="171"/>
      <c r="O822" s="171"/>
      <c r="P822" s="169"/>
      <c r="Q822" s="169"/>
      <c r="R822" s="169"/>
      <c r="S822" s="169"/>
      <c r="T822" s="169"/>
      <c r="U822" s="169"/>
      <c r="V822" s="50">
        <f>1145083.17+128774.21</f>
        <v>1273857.3799999999</v>
      </c>
      <c r="W822" s="58">
        <f t="shared" si="313"/>
        <v>382157.22</v>
      </c>
      <c r="X822" s="42"/>
      <c r="Y822" s="42"/>
      <c r="Z822" s="42"/>
      <c r="AA822" s="42"/>
      <c r="AB822" s="45">
        <f t="shared" si="314"/>
        <v>27133162.350000001</v>
      </c>
      <c r="AC822" s="46"/>
      <c r="AD822" s="46">
        <v>2028</v>
      </c>
      <c r="AE822" s="46">
        <v>2028</v>
      </c>
      <c r="AF822" s="53"/>
      <c r="AG822" s="53"/>
    </row>
    <row r="823" spans="1:33" s="54" customFormat="1" ht="24" customHeight="1">
      <c r="A823" s="46">
        <f t="shared" si="319"/>
        <v>178</v>
      </c>
      <c r="B823" s="47" t="s">
        <v>729</v>
      </c>
      <c r="C823" s="48">
        <f t="shared" si="309"/>
        <v>85647919.409999996</v>
      </c>
      <c r="D823" s="41">
        <v>10208120.640000001</v>
      </c>
      <c r="E823" s="42"/>
      <c r="F823" s="42"/>
      <c r="G823" s="39">
        <v>7019715.5999999996</v>
      </c>
      <c r="H823" s="43">
        <v>10075019.91</v>
      </c>
      <c r="I823" s="43">
        <v>38567386.030000001</v>
      </c>
      <c r="J823" s="73">
        <v>1</v>
      </c>
      <c r="K823" s="95">
        <v>2771340</v>
      </c>
      <c r="L823" s="49">
        <v>11778999.43</v>
      </c>
      <c r="M823" s="171"/>
      <c r="N823" s="163"/>
      <c r="O823" s="171"/>
      <c r="P823" s="169"/>
      <c r="Q823" s="169"/>
      <c r="R823" s="169"/>
      <c r="S823" s="169"/>
      <c r="T823" s="169"/>
      <c r="U823" s="169"/>
      <c r="V823" s="50">
        <v>4021029.08</v>
      </c>
      <c r="W823" s="58">
        <f t="shared" si="313"/>
        <v>1206308.72</v>
      </c>
      <c r="X823" s="42"/>
      <c r="Y823" s="42"/>
      <c r="Z823" s="42"/>
      <c r="AA823" s="42"/>
      <c r="AB823" s="45">
        <f t="shared" si="314"/>
        <v>85647919.409999996</v>
      </c>
      <c r="AC823" s="46"/>
      <c r="AD823" s="46">
        <v>2028</v>
      </c>
      <c r="AE823" s="46">
        <v>2028</v>
      </c>
      <c r="AF823" s="53"/>
      <c r="AG823" s="53"/>
    </row>
    <row r="824" spans="1:33" s="54" customFormat="1" ht="24" customHeight="1">
      <c r="A824" s="46">
        <f t="shared" si="319"/>
        <v>179</v>
      </c>
      <c r="B824" s="47" t="s">
        <v>730</v>
      </c>
      <c r="C824" s="48">
        <f t="shared" si="309"/>
        <v>7699915.9199999999</v>
      </c>
      <c r="D824" s="41"/>
      <c r="E824" s="42"/>
      <c r="F824" s="42"/>
      <c r="G824" s="39"/>
      <c r="H824" s="43"/>
      <c r="I824" s="43"/>
      <c r="J824" s="42"/>
      <c r="K824" s="56"/>
      <c r="L824" s="39"/>
      <c r="M824" s="40"/>
      <c r="N824" s="100">
        <v>2</v>
      </c>
      <c r="O824" s="57">
        <f>3614984*N824</f>
        <v>7229968</v>
      </c>
      <c r="P824" s="41"/>
      <c r="Q824" s="41"/>
      <c r="R824" s="42"/>
      <c r="S824" s="43"/>
      <c r="T824" s="43"/>
      <c r="U824" s="43"/>
      <c r="V824" s="44">
        <v>361498.4</v>
      </c>
      <c r="W824" s="58">
        <f t="shared" si="313"/>
        <v>108449.52</v>
      </c>
      <c r="X824" s="42"/>
      <c r="Y824" s="42"/>
      <c r="Z824" s="42"/>
      <c r="AA824" s="42"/>
      <c r="AB824" s="45">
        <f t="shared" si="314"/>
        <v>7699915.9199999999</v>
      </c>
      <c r="AC824" s="46"/>
      <c r="AD824" s="46">
        <v>2028</v>
      </c>
      <c r="AE824" s="46">
        <v>2029</v>
      </c>
      <c r="AF824" s="53"/>
      <c r="AG824" s="53"/>
    </row>
    <row r="825" spans="1:33" s="54" customFormat="1" ht="22.5" customHeight="1">
      <c r="A825" s="46">
        <f t="shared" si="319"/>
        <v>180</v>
      </c>
      <c r="B825" s="47" t="s">
        <v>731</v>
      </c>
      <c r="C825" s="48">
        <f t="shared" si="309"/>
        <v>3618969.05</v>
      </c>
      <c r="D825" s="41"/>
      <c r="E825" s="42"/>
      <c r="F825" s="42"/>
      <c r="G825" s="39"/>
      <c r="H825" s="43"/>
      <c r="I825" s="43"/>
      <c r="J825" s="42"/>
      <c r="K825" s="56"/>
      <c r="L825" s="39"/>
      <c r="M825" s="40"/>
      <c r="N825" s="100">
        <v>1</v>
      </c>
      <c r="O825" s="57">
        <v>3398093</v>
      </c>
      <c r="P825" s="41"/>
      <c r="Q825" s="41"/>
      <c r="R825" s="42"/>
      <c r="S825" s="43"/>
      <c r="T825" s="43"/>
      <c r="U825" s="43"/>
      <c r="V825" s="44">
        <v>169904.65</v>
      </c>
      <c r="W825" s="58">
        <f t="shared" ref="W825:W828" si="320">ROUND((D825+F825+G825+H825+I825+K825+L825+M825+O825+P825+Q825+R825+S825)*1.5%,2)</f>
        <v>50971.4</v>
      </c>
      <c r="X825" s="42"/>
      <c r="Y825" s="42"/>
      <c r="Z825" s="42"/>
      <c r="AA825" s="42"/>
      <c r="AB825" s="45">
        <f t="shared" si="314"/>
        <v>3618969.05</v>
      </c>
      <c r="AC825" s="46"/>
      <c r="AD825" s="46">
        <v>2028</v>
      </c>
      <c r="AE825" s="46">
        <v>2029</v>
      </c>
      <c r="AF825" s="53"/>
      <c r="AG825" s="53"/>
    </row>
    <row r="826" spans="1:33" s="54" customFormat="1" ht="24" customHeight="1">
      <c r="A826" s="46">
        <f t="shared" ref="A826:A828" si="321">A825+1</f>
        <v>181</v>
      </c>
      <c r="B826" s="47" t="s">
        <v>89</v>
      </c>
      <c r="C826" s="48">
        <f t="shared" ref="C826:C828" si="322">D826+F826+G826+H826+I826+K826+L826+M826+O826+P826+Q826+R826+S826+W826+V826+X826</f>
        <v>2951477.1</v>
      </c>
      <c r="D826" s="41"/>
      <c r="E826" s="42"/>
      <c r="F826" s="42"/>
      <c r="G826" s="39"/>
      <c r="H826" s="43"/>
      <c r="I826" s="43"/>
      <c r="J826" s="73">
        <v>1</v>
      </c>
      <c r="K826" s="95">
        <v>2771340</v>
      </c>
      <c r="L826" s="171"/>
      <c r="M826" s="171"/>
      <c r="N826" s="163"/>
      <c r="O826" s="171"/>
      <c r="P826" s="169"/>
      <c r="Q826" s="169"/>
      <c r="R826" s="169"/>
      <c r="S826" s="169"/>
      <c r="T826" s="169"/>
      <c r="U826" s="169"/>
      <c r="V826" s="50">
        <v>138567</v>
      </c>
      <c r="W826" s="58">
        <f t="shared" si="320"/>
        <v>41570.1</v>
      </c>
      <c r="X826" s="42"/>
      <c r="Y826" s="42"/>
      <c r="Z826" s="42"/>
      <c r="AA826" s="42"/>
      <c r="AB826" s="45">
        <f t="shared" si="314"/>
        <v>2951477.1</v>
      </c>
      <c r="AC826" s="46"/>
      <c r="AD826" s="46">
        <v>2028</v>
      </c>
      <c r="AE826" s="46">
        <v>2028</v>
      </c>
      <c r="AF826" s="53"/>
      <c r="AG826" s="53"/>
    </row>
    <row r="827" spans="1:33" s="54" customFormat="1" ht="24" customHeight="1">
      <c r="A827" s="46">
        <f t="shared" si="321"/>
        <v>182</v>
      </c>
      <c r="B827" s="47" t="s">
        <v>825</v>
      </c>
      <c r="C827" s="48">
        <f t="shared" si="322"/>
        <v>26079647.120000001</v>
      </c>
      <c r="D827" s="41"/>
      <c r="E827" s="42"/>
      <c r="F827" s="42"/>
      <c r="G827" s="39"/>
      <c r="H827" s="43"/>
      <c r="I827" s="43"/>
      <c r="J827" s="73"/>
      <c r="K827" s="95"/>
      <c r="L827" s="171"/>
      <c r="M827" s="171"/>
      <c r="N827" s="171"/>
      <c r="O827" s="171"/>
      <c r="P827" s="50">
        <v>13930677.699999999</v>
      </c>
      <c r="Q827" s="169"/>
      <c r="R827" s="50">
        <v>6893927.9400000004</v>
      </c>
      <c r="S827" s="50">
        <v>3663325.94</v>
      </c>
      <c r="T827" s="169"/>
      <c r="U827" s="169"/>
      <c r="V827" s="50">
        <f>696533.88+527862.69</f>
        <v>1224396.57</v>
      </c>
      <c r="W827" s="58">
        <f t="shared" si="320"/>
        <v>367318.97</v>
      </c>
      <c r="X827" s="42"/>
      <c r="Y827" s="42"/>
      <c r="Z827" s="42"/>
      <c r="AA827" s="42"/>
      <c r="AB827" s="45">
        <f t="shared" si="314"/>
        <v>26079647.120000001</v>
      </c>
      <c r="AC827" s="46"/>
      <c r="AD827" s="46">
        <v>2028</v>
      </c>
      <c r="AE827" s="46">
        <v>2028</v>
      </c>
      <c r="AF827" s="53"/>
      <c r="AG827" s="53"/>
    </row>
    <row r="828" spans="1:33" s="54" customFormat="1" ht="24" customHeight="1">
      <c r="A828" s="46">
        <f t="shared" si="321"/>
        <v>183</v>
      </c>
      <c r="B828" s="47" t="s">
        <v>732</v>
      </c>
      <c r="C828" s="48">
        <f t="shared" si="322"/>
        <v>3849957.96</v>
      </c>
      <c r="D828" s="41"/>
      <c r="E828" s="42"/>
      <c r="F828" s="42"/>
      <c r="G828" s="39"/>
      <c r="H828" s="43"/>
      <c r="I828" s="43"/>
      <c r="J828" s="42"/>
      <c r="K828" s="56"/>
      <c r="L828" s="39"/>
      <c r="M828" s="40"/>
      <c r="N828" s="100">
        <v>1</v>
      </c>
      <c r="O828" s="57">
        <v>3614984</v>
      </c>
      <c r="P828" s="41"/>
      <c r="Q828" s="41"/>
      <c r="R828" s="42"/>
      <c r="S828" s="43"/>
      <c r="T828" s="43"/>
      <c r="U828" s="43"/>
      <c r="V828" s="44">
        <v>180749.2</v>
      </c>
      <c r="W828" s="58">
        <f t="shared" si="320"/>
        <v>54224.76</v>
      </c>
      <c r="X828" s="42"/>
      <c r="Y828" s="42"/>
      <c r="Z828" s="42"/>
      <c r="AA828" s="42"/>
      <c r="AB828" s="45">
        <f t="shared" si="314"/>
        <v>3849957.96</v>
      </c>
      <c r="AC828" s="46"/>
      <c r="AD828" s="46">
        <v>2028</v>
      </c>
      <c r="AE828" s="46">
        <v>2029</v>
      </c>
      <c r="AF828" s="53"/>
      <c r="AG828" s="53"/>
    </row>
    <row r="829" spans="1:33" s="26" customFormat="1" ht="24" customHeight="1">
      <c r="A829" s="175" t="s">
        <v>601</v>
      </c>
      <c r="B829" s="175"/>
      <c r="C829" s="61">
        <f>SUM(C695:C828)</f>
        <v>923124123.33000004</v>
      </c>
      <c r="D829" s="61">
        <f t="shared" ref="D829:AC829" si="323">SUM(D695:D828)</f>
        <v>19277599.010000002</v>
      </c>
      <c r="E829" s="221">
        <f t="shared" si="323"/>
        <v>1</v>
      </c>
      <c r="F829" s="61">
        <f t="shared" si="323"/>
        <v>1612809</v>
      </c>
      <c r="G829" s="61">
        <f t="shared" si="323"/>
        <v>16293185.27</v>
      </c>
      <c r="H829" s="61">
        <f t="shared" si="323"/>
        <v>21835193.449999999</v>
      </c>
      <c r="I829" s="61">
        <f t="shared" si="323"/>
        <v>79149400.390000001</v>
      </c>
      <c r="J829" s="221">
        <f t="shared" si="323"/>
        <v>24</v>
      </c>
      <c r="K829" s="61">
        <f t="shared" si="323"/>
        <v>66512160</v>
      </c>
      <c r="L829" s="61">
        <f t="shared" si="323"/>
        <v>25416358.18</v>
      </c>
      <c r="M829" s="61">
        <f t="shared" si="323"/>
        <v>3246084</v>
      </c>
      <c r="N829" s="221">
        <f t="shared" si="323"/>
        <v>155</v>
      </c>
      <c r="O829" s="61">
        <f t="shared" si="323"/>
        <v>559454956</v>
      </c>
      <c r="P829" s="61">
        <f t="shared" si="323"/>
        <v>38488510.100000001</v>
      </c>
      <c r="Q829" s="61">
        <f t="shared" si="323"/>
        <v>2851221.58</v>
      </c>
      <c r="R829" s="61">
        <f t="shared" si="323"/>
        <v>22910108.43</v>
      </c>
      <c r="S829" s="61">
        <f t="shared" si="323"/>
        <v>9601019.0899999999</v>
      </c>
      <c r="T829" s="61">
        <f t="shared" si="323"/>
        <v>0</v>
      </c>
      <c r="U829" s="61">
        <f t="shared" si="323"/>
        <v>0</v>
      </c>
      <c r="V829" s="61">
        <f t="shared" si="323"/>
        <v>43475789.75</v>
      </c>
      <c r="W829" s="61">
        <f t="shared" si="323"/>
        <v>12999729.08</v>
      </c>
      <c r="X829" s="61">
        <f t="shared" si="323"/>
        <v>0</v>
      </c>
      <c r="Y829" s="61">
        <f t="shared" si="323"/>
        <v>0</v>
      </c>
      <c r="Z829" s="61">
        <f t="shared" si="323"/>
        <v>0</v>
      </c>
      <c r="AA829" s="61">
        <f t="shared" si="323"/>
        <v>0</v>
      </c>
      <c r="AB829" s="61">
        <f t="shared" si="323"/>
        <v>923124123.33000004</v>
      </c>
      <c r="AC829" s="61">
        <f t="shared" si="323"/>
        <v>0</v>
      </c>
      <c r="AD829" s="170" t="s">
        <v>29</v>
      </c>
      <c r="AE829" s="170" t="s">
        <v>29</v>
      </c>
      <c r="AF829" s="24"/>
      <c r="AG829" s="25"/>
    </row>
    <row r="830" spans="1:33" ht="24" customHeight="1">
      <c r="A830" s="179" t="s">
        <v>100</v>
      </c>
      <c r="B830" s="179"/>
      <c r="C830" s="179"/>
      <c r="D830" s="179"/>
      <c r="E830" s="179"/>
      <c r="F830" s="179"/>
      <c r="G830" s="179"/>
      <c r="H830" s="179"/>
      <c r="I830" s="179"/>
      <c r="J830" s="179"/>
      <c r="K830" s="179"/>
      <c r="L830" s="179"/>
      <c r="M830" s="179"/>
      <c r="N830" s="179"/>
      <c r="O830" s="179"/>
      <c r="P830" s="179"/>
      <c r="Q830" s="179"/>
      <c r="R830" s="179"/>
      <c r="S830" s="179"/>
      <c r="T830" s="179"/>
      <c r="U830" s="179"/>
      <c r="V830" s="179"/>
      <c r="W830" s="179"/>
      <c r="X830" s="179"/>
      <c r="Y830" s="179"/>
      <c r="Z830" s="179"/>
      <c r="AA830" s="179"/>
      <c r="AB830" s="179"/>
      <c r="AC830" s="179"/>
      <c r="AD830" s="179"/>
      <c r="AE830" s="179"/>
      <c r="AF830" s="93"/>
      <c r="AG830" s="94"/>
    </row>
    <row r="831" spans="1:33" ht="24" customHeight="1">
      <c r="A831" s="46">
        <f>A828+1</f>
        <v>184</v>
      </c>
      <c r="B831" s="59" t="s">
        <v>80</v>
      </c>
      <c r="C831" s="48">
        <f t="shared" ref="C831" si="324">D831+F831+G831+H831+I831+K831+L831+M831+O831+P831+Q831+R831+S831+W831+V831+X831</f>
        <v>25059019.050000001</v>
      </c>
      <c r="D831" s="169"/>
      <c r="E831" s="169"/>
      <c r="F831" s="169"/>
      <c r="G831" s="171"/>
      <c r="H831" s="169"/>
      <c r="I831" s="169"/>
      <c r="J831" s="169"/>
      <c r="K831" s="169"/>
      <c r="L831" s="171"/>
      <c r="M831" s="171"/>
      <c r="N831" s="171"/>
      <c r="O831" s="171"/>
      <c r="P831" s="50">
        <v>23529595.359999999</v>
      </c>
      <c r="Q831" s="169"/>
      <c r="R831" s="169"/>
      <c r="S831" s="169"/>
      <c r="T831" s="169"/>
      <c r="U831" s="169"/>
      <c r="V831" s="44">
        <v>1176479.76</v>
      </c>
      <c r="W831" s="58">
        <f t="shared" ref="W831" si="325">ROUND((D831+F831+G831+H831+I831+K831+L831+M831+O831+P831+Q831+R831+S831)*1.5%,2)</f>
        <v>352943.93</v>
      </c>
      <c r="X831" s="169"/>
      <c r="Y831" s="169"/>
      <c r="Z831" s="169"/>
      <c r="AA831" s="169"/>
      <c r="AB831" s="45">
        <f t="shared" ref="AB831" si="326">C831</f>
        <v>25059019.050000001</v>
      </c>
      <c r="AC831" s="169"/>
      <c r="AD831" s="46">
        <v>2028</v>
      </c>
      <c r="AE831" s="46">
        <v>2028</v>
      </c>
      <c r="AF831" s="217"/>
      <c r="AG831" s="218"/>
    </row>
    <row r="832" spans="1:33" s="5" customFormat="1" ht="24" customHeight="1">
      <c r="A832" s="46">
        <f>A831+1</f>
        <v>185</v>
      </c>
      <c r="B832" s="59" t="s">
        <v>45</v>
      </c>
      <c r="C832" s="48">
        <f t="shared" ref="C832:C836" si="327">D832+F832+G832+H832+I832+K832+L832+M832+O832+P832+Q832+R832+S832+W832+V832+X832</f>
        <v>4550776.08</v>
      </c>
      <c r="D832" s="41"/>
      <c r="E832" s="42"/>
      <c r="F832" s="42"/>
      <c r="G832" s="39"/>
      <c r="H832" s="42"/>
      <c r="I832" s="43"/>
      <c r="J832" s="42"/>
      <c r="K832" s="41"/>
      <c r="L832" s="39"/>
      <c r="M832" s="40"/>
      <c r="N832" s="40"/>
      <c r="O832" s="40"/>
      <c r="P832" s="42"/>
      <c r="Q832" s="60">
        <v>2072260.68</v>
      </c>
      <c r="R832" s="44"/>
      <c r="S832" s="41">
        <v>2200768.5</v>
      </c>
      <c r="T832" s="41"/>
      <c r="U832" s="41"/>
      <c r="V832" s="44">
        <v>213651.46</v>
      </c>
      <c r="W832" s="58">
        <f t="shared" ref="W832:W836" si="328">ROUND((D832+F832+G832+H832+I832+K832+L832+M832+O832+P832+Q832+R832+S832)*1.5%,2)</f>
        <v>64095.44</v>
      </c>
      <c r="X832" s="42"/>
      <c r="Y832" s="42"/>
      <c r="Z832" s="42"/>
      <c r="AA832" s="42"/>
      <c r="AB832" s="45">
        <f t="shared" ref="AB832:AB836" si="329">C832</f>
        <v>4550776.08</v>
      </c>
      <c r="AC832" s="46"/>
      <c r="AD832" s="46">
        <v>2028</v>
      </c>
      <c r="AE832" s="46">
        <v>2028</v>
      </c>
      <c r="AF832" s="4"/>
      <c r="AG832" s="16"/>
    </row>
    <row r="833" spans="1:33" s="5" customFormat="1" ht="24" customHeight="1">
      <c r="A833" s="46">
        <f t="shared" ref="A833:A836" si="330">A832+1</f>
        <v>186</v>
      </c>
      <c r="B833" s="59" t="s">
        <v>46</v>
      </c>
      <c r="C833" s="48">
        <f t="shared" si="327"/>
        <v>16207487.09</v>
      </c>
      <c r="D833" s="41"/>
      <c r="E833" s="42"/>
      <c r="F833" s="42"/>
      <c r="G833" s="39"/>
      <c r="H833" s="42"/>
      <c r="I833" s="43"/>
      <c r="J833" s="42"/>
      <c r="K833" s="41"/>
      <c r="L833" s="39"/>
      <c r="M833" s="40"/>
      <c r="N833" s="40"/>
      <c r="O833" s="40"/>
      <c r="P833" s="45">
        <v>15218297.74</v>
      </c>
      <c r="Q833" s="60"/>
      <c r="R833" s="44"/>
      <c r="S833" s="41"/>
      <c r="T833" s="41"/>
      <c r="U833" s="41"/>
      <c r="V833" s="44">
        <v>760914.88</v>
      </c>
      <c r="W833" s="58">
        <f t="shared" si="328"/>
        <v>228274.47</v>
      </c>
      <c r="X833" s="42"/>
      <c r="Y833" s="42"/>
      <c r="Z833" s="42"/>
      <c r="AA833" s="42"/>
      <c r="AB833" s="45">
        <f t="shared" si="329"/>
        <v>16207487.09</v>
      </c>
      <c r="AC833" s="46"/>
      <c r="AD833" s="46">
        <v>2028</v>
      </c>
      <c r="AE833" s="46">
        <v>2028</v>
      </c>
      <c r="AF833" s="4"/>
      <c r="AG833" s="16"/>
    </row>
    <row r="834" spans="1:33" s="5" customFormat="1" ht="24" customHeight="1">
      <c r="A834" s="46">
        <f t="shared" si="330"/>
        <v>187</v>
      </c>
      <c r="B834" s="59" t="s">
        <v>47</v>
      </c>
      <c r="C834" s="48">
        <f t="shared" si="327"/>
        <v>18377252.129999999</v>
      </c>
      <c r="D834" s="41">
        <v>1805716.16</v>
      </c>
      <c r="E834" s="42"/>
      <c r="F834" s="42"/>
      <c r="G834" s="39">
        <v>1407446.82</v>
      </c>
      <c r="H834" s="43">
        <v>3220715.44</v>
      </c>
      <c r="I834" s="43">
        <v>7400840.0800000001</v>
      </c>
      <c r="J834" s="42"/>
      <c r="K834" s="41"/>
      <c r="L834" s="39">
        <v>3420917.3</v>
      </c>
      <c r="M834" s="40"/>
      <c r="N834" s="40"/>
      <c r="O834" s="40"/>
      <c r="P834" s="41"/>
      <c r="Q834" s="60"/>
      <c r="R834" s="44"/>
      <c r="S834" s="41"/>
      <c r="T834" s="41"/>
      <c r="U834" s="41"/>
      <c r="V834" s="44">
        <v>862781.79</v>
      </c>
      <c r="W834" s="58">
        <f t="shared" si="328"/>
        <v>258834.54</v>
      </c>
      <c r="X834" s="42"/>
      <c r="Y834" s="42"/>
      <c r="Z834" s="42"/>
      <c r="AA834" s="42"/>
      <c r="AB834" s="45">
        <f t="shared" si="329"/>
        <v>18377252.129999999</v>
      </c>
      <c r="AC834" s="46"/>
      <c r="AD834" s="46">
        <v>2028</v>
      </c>
      <c r="AE834" s="46">
        <v>2028</v>
      </c>
      <c r="AF834" s="16"/>
      <c r="AG834" s="16"/>
    </row>
    <row r="835" spans="1:33" s="5" customFormat="1" ht="24" customHeight="1">
      <c r="A835" s="46">
        <f t="shared" si="330"/>
        <v>188</v>
      </c>
      <c r="B835" s="59" t="s">
        <v>826</v>
      </c>
      <c r="C835" s="48">
        <f t="shared" si="327"/>
        <v>27302919.440000001</v>
      </c>
      <c r="D835" s="41">
        <v>1036727.25</v>
      </c>
      <c r="E835" s="42"/>
      <c r="F835" s="42"/>
      <c r="G835" s="39">
        <v>808066.35</v>
      </c>
      <c r="H835" s="43">
        <v>1849129.75</v>
      </c>
      <c r="I835" s="43">
        <v>9804634.3000000007</v>
      </c>
      <c r="J835" s="42"/>
      <c r="K835" s="41"/>
      <c r="L835" s="39">
        <v>1964072.92</v>
      </c>
      <c r="M835" s="40"/>
      <c r="N835" s="40"/>
      <c r="O835" s="40"/>
      <c r="P835" s="41"/>
      <c r="Q835" s="60">
        <v>2545340.09</v>
      </c>
      <c r="R835" s="44">
        <v>5388448.3799999999</v>
      </c>
      <c r="S835" s="41">
        <v>2240125.04</v>
      </c>
      <c r="T835" s="41"/>
      <c r="U835" s="41"/>
      <c r="V835" s="44">
        <v>1281827.2</v>
      </c>
      <c r="W835" s="58">
        <f t="shared" si="328"/>
        <v>384548.16</v>
      </c>
      <c r="X835" s="42"/>
      <c r="Y835" s="42"/>
      <c r="Z835" s="42"/>
      <c r="AA835" s="42"/>
      <c r="AB835" s="45">
        <f t="shared" si="329"/>
        <v>27302919.440000001</v>
      </c>
      <c r="AC835" s="46"/>
      <c r="AD835" s="46">
        <v>2028</v>
      </c>
      <c r="AE835" s="46">
        <v>2028</v>
      </c>
      <c r="AF835" s="16"/>
      <c r="AG835" s="16"/>
    </row>
    <row r="836" spans="1:33" s="5" customFormat="1" ht="24" customHeight="1">
      <c r="A836" s="46">
        <f t="shared" si="330"/>
        <v>189</v>
      </c>
      <c r="B836" s="59" t="s">
        <v>827</v>
      </c>
      <c r="C836" s="48">
        <f t="shared" si="327"/>
        <v>25325460.350000001</v>
      </c>
      <c r="D836" s="41"/>
      <c r="E836" s="42"/>
      <c r="F836" s="42"/>
      <c r="G836" s="39"/>
      <c r="H836" s="43"/>
      <c r="I836" s="43"/>
      <c r="J836" s="42"/>
      <c r="K836" s="41"/>
      <c r="L836" s="39"/>
      <c r="M836" s="40"/>
      <c r="N836" s="40"/>
      <c r="O836" s="40"/>
      <c r="P836" s="41">
        <v>15526439.34</v>
      </c>
      <c r="Q836" s="60"/>
      <c r="R836" s="44">
        <v>5829749.6299999999</v>
      </c>
      <c r="S836" s="41">
        <v>2423586.02</v>
      </c>
      <c r="T836" s="41"/>
      <c r="U836" s="41"/>
      <c r="V836" s="44">
        <v>1188988.74</v>
      </c>
      <c r="W836" s="58">
        <f t="shared" si="328"/>
        <v>356696.62</v>
      </c>
      <c r="X836" s="42"/>
      <c r="Y836" s="42"/>
      <c r="Z836" s="42"/>
      <c r="AA836" s="42"/>
      <c r="AB836" s="45">
        <f t="shared" si="329"/>
        <v>25325460.350000001</v>
      </c>
      <c r="AC836" s="46"/>
      <c r="AD836" s="46">
        <v>2028</v>
      </c>
      <c r="AE836" s="46">
        <v>2028</v>
      </c>
      <c r="AF836" s="16"/>
      <c r="AG836" s="16"/>
    </row>
    <row r="837" spans="1:33" s="26" customFormat="1" ht="24" customHeight="1">
      <c r="A837" s="175" t="s">
        <v>601</v>
      </c>
      <c r="B837" s="175"/>
      <c r="C837" s="61">
        <f>SUM(C831:C836)</f>
        <v>116822914.14</v>
      </c>
      <c r="D837" s="61">
        <f t="shared" ref="D837:AC837" si="331">SUM(D831:D836)</f>
        <v>2842443.41</v>
      </c>
      <c r="E837" s="61">
        <f t="shared" si="331"/>
        <v>0</v>
      </c>
      <c r="F837" s="61">
        <f t="shared" si="331"/>
        <v>0</v>
      </c>
      <c r="G837" s="61">
        <f t="shared" si="331"/>
        <v>2215513.17</v>
      </c>
      <c r="H837" s="61">
        <f t="shared" si="331"/>
        <v>5069845.1900000004</v>
      </c>
      <c r="I837" s="61">
        <f t="shared" si="331"/>
        <v>17205474.379999999</v>
      </c>
      <c r="J837" s="61">
        <f t="shared" si="331"/>
        <v>0</v>
      </c>
      <c r="K837" s="61">
        <f t="shared" si="331"/>
        <v>0</v>
      </c>
      <c r="L837" s="61">
        <f t="shared" si="331"/>
        <v>5384990.2199999997</v>
      </c>
      <c r="M837" s="61">
        <f t="shared" si="331"/>
        <v>0</v>
      </c>
      <c r="N837" s="61">
        <f t="shared" si="331"/>
        <v>0</v>
      </c>
      <c r="O837" s="61">
        <f t="shared" si="331"/>
        <v>0</v>
      </c>
      <c r="P837" s="61">
        <f t="shared" si="331"/>
        <v>54274332.439999998</v>
      </c>
      <c r="Q837" s="61">
        <f t="shared" si="331"/>
        <v>4617600.7699999996</v>
      </c>
      <c r="R837" s="61">
        <f t="shared" si="331"/>
        <v>11218198.01</v>
      </c>
      <c r="S837" s="61">
        <f t="shared" si="331"/>
        <v>6864479.5599999996</v>
      </c>
      <c r="T837" s="61">
        <f t="shared" si="331"/>
        <v>0</v>
      </c>
      <c r="U837" s="61">
        <f t="shared" si="331"/>
        <v>0</v>
      </c>
      <c r="V837" s="61">
        <f t="shared" si="331"/>
        <v>5484643.8300000001</v>
      </c>
      <c r="W837" s="61">
        <f t="shared" si="331"/>
        <v>1645393.16</v>
      </c>
      <c r="X837" s="61">
        <f t="shared" si="331"/>
        <v>0</v>
      </c>
      <c r="Y837" s="61">
        <f t="shared" si="331"/>
        <v>0</v>
      </c>
      <c r="Z837" s="61">
        <f t="shared" si="331"/>
        <v>0</v>
      </c>
      <c r="AA837" s="61">
        <f t="shared" si="331"/>
        <v>0</v>
      </c>
      <c r="AB837" s="61">
        <f t="shared" si="331"/>
        <v>116822914.14</v>
      </c>
      <c r="AC837" s="61">
        <f t="shared" si="331"/>
        <v>0</v>
      </c>
      <c r="AD837" s="170" t="s">
        <v>29</v>
      </c>
      <c r="AE837" s="170" t="s">
        <v>29</v>
      </c>
      <c r="AF837" s="24"/>
      <c r="AG837" s="25"/>
    </row>
    <row r="838" spans="1:33" ht="24" customHeight="1">
      <c r="A838" s="179" t="s">
        <v>101</v>
      </c>
      <c r="B838" s="179"/>
      <c r="C838" s="179"/>
      <c r="D838" s="179"/>
      <c r="E838" s="179"/>
      <c r="F838" s="179"/>
      <c r="G838" s="179"/>
      <c r="H838" s="179"/>
      <c r="I838" s="179"/>
      <c r="J838" s="179"/>
      <c r="K838" s="179"/>
      <c r="L838" s="179"/>
      <c r="M838" s="179"/>
      <c r="N838" s="179"/>
      <c r="O838" s="179"/>
      <c r="P838" s="179"/>
      <c r="Q838" s="179"/>
      <c r="R838" s="179"/>
      <c r="S838" s="179"/>
      <c r="T838" s="179"/>
      <c r="U838" s="179"/>
      <c r="V838" s="179"/>
      <c r="W838" s="179"/>
      <c r="X838" s="179"/>
      <c r="Y838" s="179"/>
      <c r="Z838" s="179"/>
      <c r="AA838" s="179"/>
      <c r="AB838" s="179"/>
      <c r="AC838" s="179"/>
      <c r="AD838" s="179"/>
      <c r="AE838" s="179"/>
      <c r="AF838" s="217"/>
      <c r="AG838" s="218"/>
    </row>
    <row r="839" spans="1:33" s="5" customFormat="1" ht="24" customHeight="1">
      <c r="A839" s="46">
        <f>A836+1</f>
        <v>190</v>
      </c>
      <c r="B839" s="63" t="s">
        <v>828</v>
      </c>
      <c r="C839" s="48">
        <f t="shared" ref="C839:C841" si="332">D839+F839+G839+H839+I839+K839+L839+M839+O839+P839+Q839+R839+S839+V839+W839+X839</f>
        <v>3066946.11</v>
      </c>
      <c r="D839" s="41"/>
      <c r="E839" s="41"/>
      <c r="F839" s="41"/>
      <c r="G839" s="39"/>
      <c r="H839" s="43"/>
      <c r="I839" s="43"/>
      <c r="J839" s="42"/>
      <c r="K839" s="41"/>
      <c r="L839" s="39"/>
      <c r="M839" s="40"/>
      <c r="N839" s="100"/>
      <c r="O839" s="51"/>
      <c r="P839" s="41"/>
      <c r="Q839" s="41"/>
      <c r="R839" s="41">
        <v>2879761.61</v>
      </c>
      <c r="S839" s="43"/>
      <c r="T839" s="43"/>
      <c r="U839" s="43"/>
      <c r="V839" s="76">
        <v>143988.07999999999</v>
      </c>
      <c r="W839" s="58">
        <f t="shared" ref="W839:W841" si="333">ROUND((D839+F839+G839+H839+I839+K839+L839+M839+O839+P839+Q839+R839+S839)*1.5%,2)</f>
        <v>43196.42</v>
      </c>
      <c r="X839" s="42"/>
      <c r="Y839" s="42"/>
      <c r="Z839" s="42"/>
      <c r="AA839" s="42"/>
      <c r="AB839" s="41">
        <f t="shared" ref="AB839:AB841" si="334">C839</f>
        <v>3066946.11</v>
      </c>
      <c r="AC839" s="46"/>
      <c r="AD839" s="46">
        <v>2028</v>
      </c>
      <c r="AE839" s="46">
        <v>2028</v>
      </c>
      <c r="AF839" s="4"/>
      <c r="AG839" s="16"/>
    </row>
    <row r="840" spans="1:33" s="5" customFormat="1" ht="24" customHeight="1">
      <c r="A840" s="46">
        <f>A839+1</f>
        <v>191</v>
      </c>
      <c r="B840" s="63" t="s">
        <v>829</v>
      </c>
      <c r="C840" s="48">
        <f t="shared" si="332"/>
        <v>25971042.719999999</v>
      </c>
      <c r="D840" s="41"/>
      <c r="E840" s="41"/>
      <c r="F840" s="41"/>
      <c r="G840" s="39"/>
      <c r="H840" s="43"/>
      <c r="I840" s="43"/>
      <c r="J840" s="42"/>
      <c r="K840" s="41"/>
      <c r="L840" s="39"/>
      <c r="M840" s="40"/>
      <c r="N840" s="100"/>
      <c r="O840" s="51"/>
      <c r="P840" s="41">
        <v>24385955.609999999</v>
      </c>
      <c r="Q840" s="41"/>
      <c r="R840" s="42"/>
      <c r="S840" s="43"/>
      <c r="T840" s="43"/>
      <c r="U840" s="43"/>
      <c r="V840" s="76">
        <v>1219297.78</v>
      </c>
      <c r="W840" s="58">
        <f t="shared" si="333"/>
        <v>365789.33</v>
      </c>
      <c r="X840" s="42"/>
      <c r="Y840" s="42"/>
      <c r="Z840" s="42"/>
      <c r="AA840" s="42"/>
      <c r="AB840" s="41">
        <f t="shared" si="334"/>
        <v>25971042.719999999</v>
      </c>
      <c r="AC840" s="46"/>
      <c r="AD840" s="46">
        <v>2028</v>
      </c>
      <c r="AE840" s="46">
        <v>2028</v>
      </c>
      <c r="AF840" s="4"/>
      <c r="AG840" s="16"/>
    </row>
    <row r="841" spans="1:33" s="5" customFormat="1" ht="24" customHeight="1">
      <c r="A841" s="46">
        <f>A840+1</f>
        <v>192</v>
      </c>
      <c r="B841" s="63" t="s">
        <v>830</v>
      </c>
      <c r="C841" s="48">
        <f t="shared" si="332"/>
        <v>19101164.120000001</v>
      </c>
      <c r="D841" s="41"/>
      <c r="E841" s="41"/>
      <c r="F841" s="41"/>
      <c r="G841" s="39"/>
      <c r="H841" s="43"/>
      <c r="I841" s="43"/>
      <c r="J841" s="42"/>
      <c r="K841" s="41"/>
      <c r="L841" s="39"/>
      <c r="M841" s="40"/>
      <c r="N841" s="100"/>
      <c r="O841" s="51"/>
      <c r="P841" s="41">
        <v>17935365.379999999</v>
      </c>
      <c r="Q841" s="41"/>
      <c r="R841" s="42"/>
      <c r="S841" s="43"/>
      <c r="T841" s="43"/>
      <c r="U841" s="43"/>
      <c r="V841" s="76">
        <v>896768.26</v>
      </c>
      <c r="W841" s="58">
        <f t="shared" si="333"/>
        <v>269030.48</v>
      </c>
      <c r="X841" s="42"/>
      <c r="Y841" s="42"/>
      <c r="Z841" s="42"/>
      <c r="AA841" s="42"/>
      <c r="AB841" s="41">
        <f t="shared" si="334"/>
        <v>19101164.120000001</v>
      </c>
      <c r="AC841" s="46"/>
      <c r="AD841" s="46">
        <v>2028</v>
      </c>
      <c r="AE841" s="46">
        <v>2028</v>
      </c>
      <c r="AF841" s="4"/>
      <c r="AG841" s="16"/>
    </row>
    <row r="842" spans="1:33" s="26" customFormat="1" ht="24" customHeight="1">
      <c r="A842" s="175" t="s">
        <v>601</v>
      </c>
      <c r="B842" s="175"/>
      <c r="C842" s="61">
        <f>SUM(C839:C841)</f>
        <v>48139152.950000003</v>
      </c>
      <c r="D842" s="61">
        <f t="shared" ref="D842:AC842" si="335">SUM(D839:D841)</f>
        <v>0</v>
      </c>
      <c r="E842" s="61">
        <f t="shared" si="335"/>
        <v>0</v>
      </c>
      <c r="F842" s="61">
        <f t="shared" si="335"/>
        <v>0</v>
      </c>
      <c r="G842" s="61">
        <f t="shared" si="335"/>
        <v>0</v>
      </c>
      <c r="H842" s="61">
        <f t="shared" si="335"/>
        <v>0</v>
      </c>
      <c r="I842" s="61">
        <f t="shared" si="335"/>
        <v>0</v>
      </c>
      <c r="J842" s="61">
        <f t="shared" si="335"/>
        <v>0</v>
      </c>
      <c r="K842" s="61">
        <f t="shared" si="335"/>
        <v>0</v>
      </c>
      <c r="L842" s="61">
        <f t="shared" si="335"/>
        <v>0</v>
      </c>
      <c r="M842" s="61">
        <f t="shared" si="335"/>
        <v>0</v>
      </c>
      <c r="N842" s="61">
        <f t="shared" si="335"/>
        <v>0</v>
      </c>
      <c r="O842" s="61">
        <f t="shared" si="335"/>
        <v>0</v>
      </c>
      <c r="P842" s="61">
        <f t="shared" si="335"/>
        <v>42321320.990000002</v>
      </c>
      <c r="Q842" s="61">
        <f t="shared" si="335"/>
        <v>0</v>
      </c>
      <c r="R842" s="61">
        <f t="shared" si="335"/>
        <v>2879761.61</v>
      </c>
      <c r="S842" s="61">
        <f t="shared" si="335"/>
        <v>0</v>
      </c>
      <c r="T842" s="61">
        <f t="shared" si="335"/>
        <v>0</v>
      </c>
      <c r="U842" s="61">
        <f t="shared" si="335"/>
        <v>0</v>
      </c>
      <c r="V842" s="61">
        <f t="shared" si="335"/>
        <v>2260054.12</v>
      </c>
      <c r="W842" s="61">
        <f t="shared" si="335"/>
        <v>678016.23</v>
      </c>
      <c r="X842" s="61">
        <f t="shared" si="335"/>
        <v>0</v>
      </c>
      <c r="Y842" s="61">
        <f t="shared" si="335"/>
        <v>0</v>
      </c>
      <c r="Z842" s="61">
        <f t="shared" si="335"/>
        <v>0</v>
      </c>
      <c r="AA842" s="61">
        <f t="shared" si="335"/>
        <v>0</v>
      </c>
      <c r="AB842" s="61">
        <f t="shared" si="335"/>
        <v>48139152.950000003</v>
      </c>
      <c r="AC842" s="61">
        <f t="shared" si="335"/>
        <v>0</v>
      </c>
      <c r="AD842" s="170" t="s">
        <v>29</v>
      </c>
      <c r="AE842" s="170" t="s">
        <v>29</v>
      </c>
      <c r="AF842" s="24"/>
      <c r="AG842" s="25"/>
    </row>
    <row r="843" spans="1:33" ht="24" customHeight="1">
      <c r="A843" s="179" t="s">
        <v>102</v>
      </c>
      <c r="B843" s="179"/>
      <c r="C843" s="179"/>
      <c r="D843" s="179"/>
      <c r="E843" s="179"/>
      <c r="F843" s="179"/>
      <c r="G843" s="179"/>
      <c r="H843" s="179"/>
      <c r="I843" s="179"/>
      <c r="J843" s="179"/>
      <c r="K843" s="179"/>
      <c r="L843" s="179"/>
      <c r="M843" s="179"/>
      <c r="N843" s="179"/>
      <c r="O843" s="179"/>
      <c r="P843" s="179"/>
      <c r="Q843" s="179"/>
      <c r="R843" s="179"/>
      <c r="S843" s="179"/>
      <c r="T843" s="179"/>
      <c r="U843" s="179"/>
      <c r="V843" s="179"/>
      <c r="W843" s="179"/>
      <c r="X843" s="179"/>
      <c r="Y843" s="179"/>
      <c r="Z843" s="179"/>
      <c r="AA843" s="179"/>
      <c r="AB843" s="179"/>
      <c r="AC843" s="179"/>
      <c r="AD843" s="179"/>
      <c r="AE843" s="179"/>
      <c r="AF843" s="93"/>
      <c r="AG843" s="94"/>
    </row>
    <row r="844" spans="1:33" s="5" customFormat="1" ht="24" customHeight="1">
      <c r="A844" s="46">
        <f>A841+1</f>
        <v>193</v>
      </c>
      <c r="B844" s="47" t="s">
        <v>733</v>
      </c>
      <c r="C844" s="48">
        <f>D844+F844+G844+H844+I844+K844+L844+M844+O844+P844+Q844+R844+S844+W844+V844+X844</f>
        <v>15080719.539999999</v>
      </c>
      <c r="D844" s="41"/>
      <c r="E844" s="42"/>
      <c r="F844" s="42"/>
      <c r="G844" s="39"/>
      <c r="H844" s="43"/>
      <c r="I844" s="43"/>
      <c r="J844" s="42"/>
      <c r="K844" s="41"/>
      <c r="L844" s="39"/>
      <c r="M844" s="40"/>
      <c r="N844" s="40"/>
      <c r="O844" s="40"/>
      <c r="P844" s="44">
        <v>14160300.039999999</v>
      </c>
      <c r="Q844" s="60"/>
      <c r="R844" s="41"/>
      <c r="S844" s="41"/>
      <c r="T844" s="41"/>
      <c r="U844" s="41"/>
      <c r="V844" s="44">
        <v>708015</v>
      </c>
      <c r="W844" s="58">
        <f t="shared" ref="W844:W848" si="336">ROUND((D844+F844+G844+H844+I844+K844+L844+M844+O844+P844+Q844+R844+S844)*1.5%,2)</f>
        <v>212404.5</v>
      </c>
      <c r="X844" s="42"/>
      <c r="Y844" s="42"/>
      <c r="Z844" s="42"/>
      <c r="AA844" s="42"/>
      <c r="AB844" s="45">
        <f t="shared" ref="AB844:AB847" si="337">C844</f>
        <v>15080719.539999999</v>
      </c>
      <c r="AC844" s="46"/>
      <c r="AD844" s="46">
        <v>2028</v>
      </c>
      <c r="AE844" s="46">
        <v>2028</v>
      </c>
      <c r="AF844" s="16"/>
      <c r="AG844" s="16"/>
    </row>
    <row r="845" spans="1:33" s="5" customFormat="1" ht="24" customHeight="1">
      <c r="A845" s="46">
        <f>A844+1</f>
        <v>194</v>
      </c>
      <c r="B845" s="47" t="s">
        <v>135</v>
      </c>
      <c r="C845" s="48">
        <f>D845+F845+G845+H845+I845+K845+L845+M845+O845+P845+Q845+R845+S845+W845+V845+X845</f>
        <v>23049461.48</v>
      </c>
      <c r="D845" s="41"/>
      <c r="E845" s="42"/>
      <c r="F845" s="42"/>
      <c r="G845" s="39"/>
      <c r="H845" s="43"/>
      <c r="I845" s="43"/>
      <c r="J845" s="42"/>
      <c r="K845" s="41"/>
      <c r="L845" s="39"/>
      <c r="M845" s="40"/>
      <c r="N845" s="40"/>
      <c r="O845" s="40"/>
      <c r="P845" s="44"/>
      <c r="Q845" s="60">
        <v>3211184.65</v>
      </c>
      <c r="R845" s="41">
        <v>12357898.279999999</v>
      </c>
      <c r="S845" s="41">
        <v>6073603.9100000001</v>
      </c>
      <c r="T845" s="41"/>
      <c r="U845" s="41"/>
      <c r="V845" s="44">
        <v>1082134.3400000001</v>
      </c>
      <c r="W845" s="58">
        <f t="shared" si="336"/>
        <v>324640.3</v>
      </c>
      <c r="X845" s="42"/>
      <c r="Y845" s="42"/>
      <c r="Z845" s="42"/>
      <c r="AA845" s="42"/>
      <c r="AB845" s="45">
        <f t="shared" si="337"/>
        <v>23049461.48</v>
      </c>
      <c r="AC845" s="46"/>
      <c r="AD845" s="46">
        <v>2028</v>
      </c>
      <c r="AE845" s="46">
        <v>2028</v>
      </c>
      <c r="AF845" s="16"/>
      <c r="AG845" s="16"/>
    </row>
    <row r="846" spans="1:33" s="5" customFormat="1" ht="24" customHeight="1">
      <c r="A846" s="46">
        <f>A845+1</f>
        <v>195</v>
      </c>
      <c r="B846" s="47" t="s">
        <v>734</v>
      </c>
      <c r="C846" s="48">
        <f t="shared" ref="C846:C847" si="338">D846+F846+G846+H846+I846+K846+L846+M846+O846+P846+Q846+R846+S846+U846+W846+V846+X846</f>
        <v>14748573.050000001</v>
      </c>
      <c r="D846" s="41"/>
      <c r="E846" s="42"/>
      <c r="F846" s="42"/>
      <c r="G846" s="39"/>
      <c r="H846" s="43"/>
      <c r="I846" s="43"/>
      <c r="J846" s="42"/>
      <c r="K846" s="56"/>
      <c r="L846" s="40"/>
      <c r="M846" s="40"/>
      <c r="N846" s="40"/>
      <c r="O846" s="40"/>
      <c r="P846" s="41">
        <v>13848425.4</v>
      </c>
      <c r="Q846" s="64"/>
      <c r="R846" s="64"/>
      <c r="S846" s="64"/>
      <c r="T846" s="64"/>
      <c r="U846" s="64"/>
      <c r="V846" s="65">
        <v>692421.27</v>
      </c>
      <c r="W846" s="58">
        <f t="shared" si="336"/>
        <v>207726.38</v>
      </c>
      <c r="X846" s="104"/>
      <c r="Y846" s="104"/>
      <c r="Z846" s="104"/>
      <c r="AA846" s="104"/>
      <c r="AB846" s="45">
        <f t="shared" si="337"/>
        <v>14748573.050000001</v>
      </c>
      <c r="AC846" s="46"/>
      <c r="AD846" s="46">
        <v>2028</v>
      </c>
      <c r="AE846" s="46">
        <v>2028</v>
      </c>
      <c r="AF846" s="16"/>
      <c r="AG846" s="16"/>
    </row>
    <row r="847" spans="1:33" s="5" customFormat="1" ht="24" customHeight="1">
      <c r="A847" s="46">
        <f t="shared" ref="A847" si="339">A846+1</f>
        <v>196</v>
      </c>
      <c r="B847" s="66" t="s">
        <v>735</v>
      </c>
      <c r="C847" s="48">
        <f t="shared" si="338"/>
        <v>22893096.300000001</v>
      </c>
      <c r="D847" s="41">
        <v>1217956.72</v>
      </c>
      <c r="E847" s="41"/>
      <c r="F847" s="41"/>
      <c r="G847" s="39">
        <v>1630536.72</v>
      </c>
      <c r="H847" s="43">
        <v>1491926.83</v>
      </c>
      <c r="I847" s="43">
        <v>11741782.48</v>
      </c>
      <c r="J847" s="73">
        <v>1</v>
      </c>
      <c r="K847" s="95">
        <v>2771340</v>
      </c>
      <c r="L847" s="39">
        <v>2642322.3199999998</v>
      </c>
      <c r="M847" s="40"/>
      <c r="N847" s="40"/>
      <c r="O847" s="40"/>
      <c r="P847" s="44"/>
      <c r="Q847" s="41"/>
      <c r="R847" s="42"/>
      <c r="S847" s="43"/>
      <c r="T847" s="43"/>
      <c r="U847" s="43"/>
      <c r="V847" s="44">
        <f>1000196.91+74596.34</f>
        <v>1074793.25</v>
      </c>
      <c r="W847" s="58">
        <f t="shared" si="336"/>
        <v>322437.98</v>
      </c>
      <c r="X847" s="42"/>
      <c r="Y847" s="42"/>
      <c r="Z847" s="42"/>
      <c r="AA847" s="42"/>
      <c r="AB847" s="45">
        <f t="shared" si="337"/>
        <v>22893096.300000001</v>
      </c>
      <c r="AC847" s="46"/>
      <c r="AD847" s="46">
        <v>2028</v>
      </c>
      <c r="AE847" s="46">
        <v>2028</v>
      </c>
      <c r="AF847" s="4"/>
      <c r="AG847" s="16"/>
    </row>
    <row r="848" spans="1:33" s="5" customFormat="1" ht="24" customHeight="1">
      <c r="A848" s="46">
        <f t="shared" ref="A848" si="340">A847+1</f>
        <v>197</v>
      </c>
      <c r="B848" s="66" t="s">
        <v>736</v>
      </c>
      <c r="C848" s="48">
        <v>19239900.350000001</v>
      </c>
      <c r="D848" s="41">
        <v>994833.68</v>
      </c>
      <c r="E848" s="42"/>
      <c r="F848" s="42"/>
      <c r="G848" s="39">
        <v>1331831.28</v>
      </c>
      <c r="H848" s="43">
        <v>1218613.97</v>
      </c>
      <c r="I848" s="43">
        <v>9590751.9199999999</v>
      </c>
      <c r="J848" s="73">
        <v>1</v>
      </c>
      <c r="K848" s="95">
        <v>2771340</v>
      </c>
      <c r="L848" s="39">
        <v>2158263.2799999998</v>
      </c>
      <c r="M848" s="40"/>
      <c r="N848" s="40"/>
      <c r="O848" s="40"/>
      <c r="P848" s="44"/>
      <c r="Q848" s="60"/>
      <c r="R848" s="41"/>
      <c r="S848" s="45"/>
      <c r="T848" s="45"/>
      <c r="U848" s="45"/>
      <c r="V848" s="50">
        <v>903281.71</v>
      </c>
      <c r="W848" s="58">
        <f t="shared" si="336"/>
        <v>270984.51</v>
      </c>
      <c r="X848" s="42"/>
      <c r="Y848" s="42"/>
      <c r="Z848" s="42"/>
      <c r="AA848" s="42"/>
      <c r="AB848" s="45">
        <v>19239900.350000001</v>
      </c>
      <c r="AC848" s="46"/>
      <c r="AD848" s="46">
        <v>2028</v>
      </c>
      <c r="AE848" s="46">
        <v>2028</v>
      </c>
      <c r="AF848" s="4"/>
      <c r="AG848" s="16"/>
    </row>
    <row r="849" spans="1:34" s="26" customFormat="1" ht="24" customHeight="1">
      <c r="A849" s="175" t="s">
        <v>601</v>
      </c>
      <c r="B849" s="175"/>
      <c r="C849" s="61">
        <f t="shared" ref="C849:AC849" si="341">SUM(C844:C848)</f>
        <v>95011750.719999999</v>
      </c>
      <c r="D849" s="61">
        <f t="shared" si="341"/>
        <v>2212790.4</v>
      </c>
      <c r="E849" s="61">
        <f t="shared" si="341"/>
        <v>0</v>
      </c>
      <c r="F849" s="61">
        <f t="shared" si="341"/>
        <v>0</v>
      </c>
      <c r="G849" s="61">
        <f t="shared" si="341"/>
        <v>2962368</v>
      </c>
      <c r="H849" s="61">
        <f t="shared" si="341"/>
        <v>2710540.8</v>
      </c>
      <c r="I849" s="61">
        <f t="shared" si="341"/>
        <v>21332534.399999999</v>
      </c>
      <c r="J849" s="87">
        <f t="shared" si="341"/>
        <v>2</v>
      </c>
      <c r="K849" s="61">
        <f t="shared" si="341"/>
        <v>5542680</v>
      </c>
      <c r="L849" s="61">
        <f t="shared" si="341"/>
        <v>4800585.5999999996</v>
      </c>
      <c r="M849" s="61">
        <f t="shared" si="341"/>
        <v>0</v>
      </c>
      <c r="N849" s="61">
        <f t="shared" si="341"/>
        <v>0</v>
      </c>
      <c r="O849" s="61">
        <f t="shared" si="341"/>
        <v>0</v>
      </c>
      <c r="P849" s="61">
        <f t="shared" si="341"/>
        <v>28008725.440000001</v>
      </c>
      <c r="Q849" s="61">
        <f t="shared" si="341"/>
        <v>3211184.65</v>
      </c>
      <c r="R849" s="61">
        <f t="shared" si="341"/>
        <v>12357898.279999999</v>
      </c>
      <c r="S849" s="61">
        <f t="shared" si="341"/>
        <v>6073603.9100000001</v>
      </c>
      <c r="T849" s="87">
        <f t="shared" si="341"/>
        <v>0</v>
      </c>
      <c r="U849" s="61">
        <f t="shared" si="341"/>
        <v>0</v>
      </c>
      <c r="V849" s="61">
        <f t="shared" si="341"/>
        <v>4460645.57</v>
      </c>
      <c r="W849" s="61">
        <f t="shared" si="341"/>
        <v>1338193.67</v>
      </c>
      <c r="X849" s="61">
        <f t="shared" si="341"/>
        <v>0</v>
      </c>
      <c r="Y849" s="61">
        <f t="shared" si="341"/>
        <v>0</v>
      </c>
      <c r="Z849" s="61">
        <f t="shared" si="341"/>
        <v>0</v>
      </c>
      <c r="AA849" s="61">
        <f t="shared" si="341"/>
        <v>0</v>
      </c>
      <c r="AB849" s="61">
        <f t="shared" si="341"/>
        <v>95011750.719999999</v>
      </c>
      <c r="AC849" s="61">
        <f t="shared" si="341"/>
        <v>0</v>
      </c>
      <c r="AD849" s="170" t="s">
        <v>29</v>
      </c>
      <c r="AE849" s="170" t="s">
        <v>29</v>
      </c>
      <c r="AF849" s="24"/>
      <c r="AG849" s="25"/>
    </row>
    <row r="850" spans="1:34" ht="24" customHeight="1">
      <c r="A850" s="179" t="s">
        <v>105</v>
      </c>
      <c r="B850" s="179"/>
      <c r="C850" s="179"/>
      <c r="D850" s="179"/>
      <c r="E850" s="179"/>
      <c r="F850" s="179"/>
      <c r="G850" s="179"/>
      <c r="H850" s="179"/>
      <c r="I850" s="179"/>
      <c r="J850" s="179"/>
      <c r="K850" s="179"/>
      <c r="L850" s="179"/>
      <c r="M850" s="179"/>
      <c r="N850" s="179"/>
      <c r="O850" s="179"/>
      <c r="P850" s="179"/>
      <c r="Q850" s="179"/>
      <c r="R850" s="179"/>
      <c r="S850" s="179"/>
      <c r="T850" s="179"/>
      <c r="U850" s="179"/>
      <c r="V850" s="179"/>
      <c r="W850" s="179"/>
      <c r="X850" s="179"/>
      <c r="Y850" s="179"/>
      <c r="Z850" s="179"/>
      <c r="AA850" s="179"/>
      <c r="AB850" s="179"/>
      <c r="AC850" s="179"/>
      <c r="AD850" s="179"/>
      <c r="AE850" s="179"/>
      <c r="AF850" s="93"/>
      <c r="AG850" s="94"/>
    </row>
    <row r="851" spans="1:34" ht="24" customHeight="1">
      <c r="A851" s="46">
        <f>A848+1</f>
        <v>198</v>
      </c>
      <c r="B851" s="79" t="s">
        <v>831</v>
      </c>
      <c r="C851" s="223">
        <f t="shared" ref="C851:C861" si="342">D851+F851+G851+H851+I851+J851+K851+M851+O851+P851+Q851+R851+S851+T851+U851+V851+W851+X851+L851</f>
        <v>1677001.14</v>
      </c>
      <c r="D851" s="75"/>
      <c r="E851" s="232">
        <v>1</v>
      </c>
      <c r="F851" s="74">
        <v>1612809</v>
      </c>
      <c r="G851" s="224"/>
      <c r="H851" s="75"/>
      <c r="I851" s="74"/>
      <c r="J851" s="75"/>
      <c r="K851" s="75"/>
      <c r="L851" s="74"/>
      <c r="M851" s="226"/>
      <c r="N851" s="226"/>
      <c r="O851" s="226"/>
      <c r="P851" s="240"/>
      <c r="Q851" s="223"/>
      <c r="R851" s="230"/>
      <c r="S851" s="223"/>
      <c r="T851" s="223"/>
      <c r="U851" s="223"/>
      <c r="V851" s="75">
        <v>40000</v>
      </c>
      <c r="W851" s="74">
        <v>24192.14</v>
      </c>
      <c r="X851" s="75"/>
      <c r="Y851" s="75"/>
      <c r="Z851" s="75"/>
      <c r="AA851" s="75"/>
      <c r="AB851" s="75">
        <f>C851-Y851-Z851-AA851</f>
        <v>1677001.14</v>
      </c>
      <c r="AC851" s="115"/>
      <c r="AD851" s="115">
        <v>2028</v>
      </c>
      <c r="AE851" s="115">
        <v>2028</v>
      </c>
      <c r="AF851" s="217"/>
      <c r="AG851" s="218"/>
    </row>
    <row r="852" spans="1:34" ht="24" customHeight="1">
      <c r="A852" s="46">
        <f>A851+1</f>
        <v>199</v>
      </c>
      <c r="B852" s="79" t="s">
        <v>832</v>
      </c>
      <c r="C852" s="223">
        <f t="shared" si="342"/>
        <v>19921395.649999999</v>
      </c>
      <c r="D852" s="223"/>
      <c r="E852" s="222">
        <v>1</v>
      </c>
      <c r="F852" s="74">
        <v>1612809</v>
      </c>
      <c r="G852" s="224"/>
      <c r="H852" s="225"/>
      <c r="I852" s="241"/>
      <c r="J852" s="75"/>
      <c r="K852" s="223"/>
      <c r="L852" s="226"/>
      <c r="M852" s="226"/>
      <c r="N852" s="226"/>
      <c r="O852" s="230"/>
      <c r="P852" s="225">
        <v>17877235.969999999</v>
      </c>
      <c r="Q852" s="223"/>
      <c r="R852" s="230"/>
      <c r="S852" s="225"/>
      <c r="T852" s="225"/>
      <c r="U852" s="225"/>
      <c r="V852" s="75">
        <f>40000+99000</f>
        <v>139000</v>
      </c>
      <c r="W852" s="74">
        <f>24192.14+268158.54</f>
        <v>292350.68</v>
      </c>
      <c r="X852" s="75"/>
      <c r="Y852" s="75"/>
      <c r="Z852" s="75"/>
      <c r="AA852" s="75"/>
      <c r="AB852" s="75">
        <f>C852-Y852-Z852-AA852</f>
        <v>19921395.649999999</v>
      </c>
      <c r="AC852" s="115"/>
      <c r="AD852" s="115">
        <v>2028</v>
      </c>
      <c r="AE852" s="115">
        <v>2028</v>
      </c>
      <c r="AF852" s="217"/>
      <c r="AG852" s="218"/>
    </row>
    <row r="853" spans="1:34" s="5" customFormat="1" ht="24" customHeight="1">
      <c r="A853" s="46">
        <f t="shared" ref="A853:A861" si="343">A852+1</f>
        <v>200</v>
      </c>
      <c r="B853" s="79" t="s">
        <v>833</v>
      </c>
      <c r="C853" s="223">
        <f t="shared" si="342"/>
        <v>1677001.14</v>
      </c>
      <c r="D853" s="75"/>
      <c r="E853" s="232">
        <v>1</v>
      </c>
      <c r="F853" s="74">
        <v>1612809</v>
      </c>
      <c r="G853" s="224"/>
      <c r="H853" s="75"/>
      <c r="I853" s="74"/>
      <c r="J853" s="75"/>
      <c r="K853" s="223"/>
      <c r="L853" s="74"/>
      <c r="M853" s="226"/>
      <c r="N853" s="226"/>
      <c r="O853" s="226"/>
      <c r="P853" s="225"/>
      <c r="Q853" s="75"/>
      <c r="R853" s="74"/>
      <c r="S853" s="75"/>
      <c r="T853" s="75"/>
      <c r="U853" s="75"/>
      <c r="V853" s="75">
        <v>40000</v>
      </c>
      <c r="W853" s="74">
        <v>24192.14</v>
      </c>
      <c r="X853" s="75"/>
      <c r="Y853" s="75"/>
      <c r="Z853" s="75"/>
      <c r="AA853" s="75"/>
      <c r="AB853" s="75">
        <f t="shared" ref="AB853:AB861" si="344">C853-Y853-Z853-AA853</f>
        <v>1677001.14</v>
      </c>
      <c r="AC853" s="115"/>
      <c r="AD853" s="115">
        <v>2028</v>
      </c>
      <c r="AE853" s="115">
        <v>2028</v>
      </c>
      <c r="AF853" s="4"/>
      <c r="AG853" s="16"/>
    </row>
    <row r="854" spans="1:34" s="5" customFormat="1" ht="24" customHeight="1">
      <c r="A854" s="46">
        <f t="shared" si="343"/>
        <v>201</v>
      </c>
      <c r="B854" s="79" t="s">
        <v>834</v>
      </c>
      <c r="C854" s="223">
        <f t="shared" si="342"/>
        <v>1677001.14</v>
      </c>
      <c r="D854" s="75"/>
      <c r="E854" s="232">
        <v>1</v>
      </c>
      <c r="F854" s="74">
        <v>1612809</v>
      </c>
      <c r="G854" s="224"/>
      <c r="H854" s="75"/>
      <c r="I854" s="230"/>
      <c r="J854" s="75"/>
      <c r="K854" s="223"/>
      <c r="L854" s="230"/>
      <c r="M854" s="226"/>
      <c r="N854" s="226"/>
      <c r="O854" s="226"/>
      <c r="P854" s="230"/>
      <c r="Q854" s="75"/>
      <c r="R854" s="74"/>
      <c r="S854" s="75"/>
      <c r="T854" s="75"/>
      <c r="U854" s="75"/>
      <c r="V854" s="75">
        <v>40000</v>
      </c>
      <c r="W854" s="74">
        <v>24192.14</v>
      </c>
      <c r="X854" s="75"/>
      <c r="Y854" s="75"/>
      <c r="Z854" s="75"/>
      <c r="AA854" s="75"/>
      <c r="AB854" s="75">
        <f t="shared" si="344"/>
        <v>1677001.14</v>
      </c>
      <c r="AC854" s="115"/>
      <c r="AD854" s="115">
        <v>2028</v>
      </c>
      <c r="AE854" s="115">
        <v>2028</v>
      </c>
      <c r="AF854" s="4"/>
      <c r="AG854" s="33"/>
      <c r="AH854" s="33"/>
    </row>
    <row r="855" spans="1:34" s="5" customFormat="1" ht="24" customHeight="1">
      <c r="A855" s="46">
        <f t="shared" si="343"/>
        <v>202</v>
      </c>
      <c r="B855" s="79" t="s">
        <v>835</v>
      </c>
      <c r="C855" s="223">
        <f t="shared" si="342"/>
        <v>3354002.28</v>
      </c>
      <c r="D855" s="75"/>
      <c r="E855" s="232">
        <v>2</v>
      </c>
      <c r="F855" s="233">
        <v>3225618</v>
      </c>
      <c r="G855" s="224"/>
      <c r="H855" s="75"/>
      <c r="I855" s="227"/>
      <c r="J855" s="75"/>
      <c r="K855" s="75"/>
      <c r="L855" s="226"/>
      <c r="M855" s="226"/>
      <c r="N855" s="226"/>
      <c r="O855" s="234"/>
      <c r="P855" s="227"/>
      <c r="Q855" s="75"/>
      <c r="R855" s="234"/>
      <c r="S855" s="75"/>
      <c r="T855" s="75"/>
      <c r="U855" s="75"/>
      <c r="V855" s="75">
        <v>80000</v>
      </c>
      <c r="W855" s="74">
        <v>48384.28</v>
      </c>
      <c r="X855" s="75"/>
      <c r="Y855" s="75"/>
      <c r="Z855" s="75"/>
      <c r="AA855" s="75"/>
      <c r="AB855" s="75">
        <f t="shared" si="344"/>
        <v>3354002.28</v>
      </c>
      <c r="AC855" s="115"/>
      <c r="AD855" s="115">
        <v>2028</v>
      </c>
      <c r="AE855" s="115">
        <v>2028</v>
      </c>
      <c r="AF855" s="4"/>
      <c r="AG855" s="16"/>
    </row>
    <row r="856" spans="1:34" s="5" customFormat="1" ht="24" customHeight="1">
      <c r="A856" s="46">
        <f t="shared" si="343"/>
        <v>203</v>
      </c>
      <c r="B856" s="79" t="s">
        <v>571</v>
      </c>
      <c r="C856" s="223">
        <f t="shared" si="342"/>
        <v>20755683.02</v>
      </c>
      <c r="D856" s="75"/>
      <c r="E856" s="232"/>
      <c r="F856" s="233"/>
      <c r="G856" s="224"/>
      <c r="H856" s="75"/>
      <c r="I856" s="227"/>
      <c r="J856" s="75"/>
      <c r="K856" s="75"/>
      <c r="L856" s="226"/>
      <c r="M856" s="226"/>
      <c r="N856" s="226"/>
      <c r="O856" s="242"/>
      <c r="P856" s="227">
        <v>8466544.75</v>
      </c>
      <c r="Q856" s="75"/>
      <c r="R856" s="234">
        <v>11787330.15</v>
      </c>
      <c r="S856" s="75"/>
      <c r="T856" s="75"/>
      <c r="U856" s="75"/>
      <c r="V856" s="75">
        <v>198000</v>
      </c>
      <c r="W856" s="74">
        <v>303808.12</v>
      </c>
      <c r="X856" s="75"/>
      <c r="Y856" s="75"/>
      <c r="Z856" s="75"/>
      <c r="AA856" s="75"/>
      <c r="AB856" s="75">
        <f t="shared" si="344"/>
        <v>20755683.02</v>
      </c>
      <c r="AC856" s="115"/>
      <c r="AD856" s="115">
        <v>2028</v>
      </c>
      <c r="AE856" s="115">
        <v>2028</v>
      </c>
      <c r="AF856" s="4"/>
      <c r="AG856" s="16"/>
    </row>
    <row r="857" spans="1:34" s="5" customFormat="1" ht="24.75" customHeight="1">
      <c r="A857" s="46">
        <f t="shared" si="343"/>
        <v>204</v>
      </c>
      <c r="B857" s="79" t="s">
        <v>836</v>
      </c>
      <c r="C857" s="231">
        <f>D857+F857+G857+H857+I857+J857+K857+M857+O857+P857+Q857+R857+S857+T857+U857+V857+W857+X857+L857</f>
        <v>29643607.260000002</v>
      </c>
      <c r="D857" s="223"/>
      <c r="E857" s="223"/>
      <c r="F857" s="223"/>
      <c r="G857" s="224"/>
      <c r="H857" s="225"/>
      <c r="I857" s="225"/>
      <c r="J857" s="75"/>
      <c r="K857" s="223"/>
      <c r="L857" s="226"/>
      <c r="M857" s="226"/>
      <c r="N857" s="226"/>
      <c r="O857" s="74"/>
      <c r="P857" s="75"/>
      <c r="Q857" s="223"/>
      <c r="R857" s="75">
        <v>29107987.449999999</v>
      </c>
      <c r="S857" s="225"/>
      <c r="T857" s="225"/>
      <c r="U857" s="225"/>
      <c r="V857" s="74">
        <v>99000</v>
      </c>
      <c r="W857" s="74">
        <v>436619.81</v>
      </c>
      <c r="X857" s="75"/>
      <c r="Y857" s="75"/>
      <c r="Z857" s="75"/>
      <c r="AA857" s="75"/>
      <c r="AB857" s="75">
        <f t="shared" si="344"/>
        <v>29643607.260000002</v>
      </c>
      <c r="AC857" s="115"/>
      <c r="AD857" s="115">
        <v>2026</v>
      </c>
      <c r="AE857" s="115">
        <v>2026</v>
      </c>
      <c r="AF857" s="4"/>
      <c r="AG857" s="33"/>
    </row>
    <row r="858" spans="1:34" s="5" customFormat="1" ht="24" customHeight="1">
      <c r="A858" s="46">
        <f t="shared" si="343"/>
        <v>205</v>
      </c>
      <c r="B858" s="79" t="s">
        <v>837</v>
      </c>
      <c r="C858" s="223">
        <f t="shared" si="342"/>
        <v>26874751.469999999</v>
      </c>
      <c r="D858" s="75"/>
      <c r="E858" s="75"/>
      <c r="F858" s="74"/>
      <c r="G858" s="224"/>
      <c r="H858" s="75"/>
      <c r="I858" s="74"/>
      <c r="J858" s="75"/>
      <c r="K858" s="75"/>
      <c r="L858" s="226"/>
      <c r="M858" s="226"/>
      <c r="N858" s="226"/>
      <c r="O858" s="230"/>
      <c r="P858" s="74">
        <v>8873748.3100000005</v>
      </c>
      <c r="Q858" s="75"/>
      <c r="R858" s="74">
        <v>17408765.449999999</v>
      </c>
      <c r="S858" s="75"/>
      <c r="T858" s="75"/>
      <c r="U858" s="75"/>
      <c r="V858" s="74">
        <f>99000*2</f>
        <v>198000</v>
      </c>
      <c r="W858" s="74">
        <v>394237.71</v>
      </c>
      <c r="X858" s="75"/>
      <c r="Y858" s="75"/>
      <c r="Z858" s="75"/>
      <c r="AA858" s="75"/>
      <c r="AB858" s="75">
        <f t="shared" si="344"/>
        <v>26874751.469999999</v>
      </c>
      <c r="AC858" s="115"/>
      <c r="AD858" s="115">
        <v>2028</v>
      </c>
      <c r="AE858" s="115">
        <v>2028</v>
      </c>
      <c r="AF858" s="4"/>
      <c r="AG858" s="33"/>
    </row>
    <row r="859" spans="1:34" s="5" customFormat="1" ht="24.75" customHeight="1">
      <c r="A859" s="46">
        <f t="shared" si="343"/>
        <v>206</v>
      </c>
      <c r="B859" s="79" t="s">
        <v>838</v>
      </c>
      <c r="C859" s="223">
        <f t="shared" si="342"/>
        <v>22285845.100000001</v>
      </c>
      <c r="D859" s="75"/>
      <c r="E859" s="75"/>
      <c r="F859" s="74"/>
      <c r="G859" s="224"/>
      <c r="H859" s="75"/>
      <c r="I859" s="74"/>
      <c r="J859" s="75"/>
      <c r="K859" s="75"/>
      <c r="L859" s="226"/>
      <c r="M859" s="226"/>
      <c r="N859" s="226"/>
      <c r="O859" s="230"/>
      <c r="P859" s="74"/>
      <c r="Q859" s="75"/>
      <c r="R859" s="74">
        <v>21858960.690000001</v>
      </c>
      <c r="S859" s="75"/>
      <c r="T859" s="75"/>
      <c r="U859" s="75"/>
      <c r="V859" s="74">
        <v>99000</v>
      </c>
      <c r="W859" s="74">
        <v>327884.40999999997</v>
      </c>
      <c r="X859" s="75"/>
      <c r="Y859" s="75"/>
      <c r="Z859" s="75"/>
      <c r="AA859" s="75"/>
      <c r="AB859" s="75">
        <f t="shared" si="344"/>
        <v>22285845.100000001</v>
      </c>
      <c r="AC859" s="115"/>
      <c r="AD859" s="115">
        <v>2028</v>
      </c>
      <c r="AE859" s="115">
        <v>2028</v>
      </c>
      <c r="AF859" s="4"/>
      <c r="AG859" s="33"/>
    </row>
    <row r="860" spans="1:34" s="5" customFormat="1" ht="24.75" customHeight="1">
      <c r="A860" s="46">
        <f t="shared" si="343"/>
        <v>207</v>
      </c>
      <c r="B860" s="79" t="s">
        <v>737</v>
      </c>
      <c r="C860" s="223">
        <f>D860+F860+G860+H860+I860+J860+K860+M860+O860+P860+Q860+R860+S860+T860+U860+V860+W860+X860+L860</f>
        <v>29407940.329999998</v>
      </c>
      <c r="D860" s="75"/>
      <c r="E860" s="75"/>
      <c r="F860" s="234"/>
      <c r="G860" s="224"/>
      <c r="H860" s="75"/>
      <c r="I860" s="230"/>
      <c r="J860" s="75"/>
      <c r="K860" s="223"/>
      <c r="L860" s="230"/>
      <c r="M860" s="226"/>
      <c r="N860" s="226"/>
      <c r="O860" s="226"/>
      <c r="P860" s="230"/>
      <c r="Q860" s="75"/>
      <c r="R860" s="74">
        <v>28875803.280000001</v>
      </c>
      <c r="S860" s="75"/>
      <c r="T860" s="75"/>
      <c r="U860" s="75"/>
      <c r="V860" s="75">
        <v>99000</v>
      </c>
      <c r="W860" s="74">
        <v>433137.05</v>
      </c>
      <c r="X860" s="75"/>
      <c r="Y860" s="75"/>
      <c r="Z860" s="75"/>
      <c r="AA860" s="75"/>
      <c r="AB860" s="75">
        <f t="shared" si="344"/>
        <v>29407940.329999998</v>
      </c>
      <c r="AC860" s="115"/>
      <c r="AD860" s="115">
        <v>2028</v>
      </c>
      <c r="AE860" s="115">
        <v>2028</v>
      </c>
      <c r="AF860" s="4"/>
      <c r="AG860" s="33"/>
    </row>
    <row r="861" spans="1:34" s="5" customFormat="1" ht="24.75" customHeight="1">
      <c r="A861" s="46">
        <f t="shared" si="343"/>
        <v>208</v>
      </c>
      <c r="B861" s="79" t="s">
        <v>863</v>
      </c>
      <c r="C861" s="223">
        <f t="shared" si="342"/>
        <v>9123992.6300000008</v>
      </c>
      <c r="D861" s="75"/>
      <c r="E861" s="75"/>
      <c r="F861" s="230"/>
      <c r="G861" s="224"/>
      <c r="H861" s="75"/>
      <c r="I861" s="230"/>
      <c r="J861" s="75"/>
      <c r="K861" s="223"/>
      <c r="L861" s="230"/>
      <c r="M861" s="226"/>
      <c r="N861" s="226"/>
      <c r="O861" s="226"/>
      <c r="P861" s="225">
        <v>8891618.3499999996</v>
      </c>
      <c r="Q861" s="75"/>
      <c r="R861" s="74"/>
      <c r="S861" s="75"/>
      <c r="T861" s="75"/>
      <c r="U861" s="75"/>
      <c r="V861" s="75">
        <v>99000</v>
      </c>
      <c r="W861" s="74">
        <v>133374.28</v>
      </c>
      <c r="X861" s="75"/>
      <c r="Y861" s="75"/>
      <c r="Z861" s="75"/>
      <c r="AA861" s="75"/>
      <c r="AB861" s="75">
        <f t="shared" si="344"/>
        <v>9123992.6300000008</v>
      </c>
      <c r="AC861" s="115"/>
      <c r="AD861" s="115">
        <v>2028</v>
      </c>
      <c r="AE861" s="115">
        <v>2028</v>
      </c>
      <c r="AF861" s="4"/>
      <c r="AG861" s="33"/>
    </row>
    <row r="862" spans="1:34" s="26" customFormat="1" ht="24" customHeight="1">
      <c r="A862" s="175" t="s">
        <v>601</v>
      </c>
      <c r="B862" s="175"/>
      <c r="C862" s="61">
        <f>SUM(C851:C861)</f>
        <v>166398221.16</v>
      </c>
      <c r="D862" s="61">
        <f t="shared" ref="D862:AC862" si="345">SUM(D851:D861)</f>
        <v>0</v>
      </c>
      <c r="E862" s="221">
        <f t="shared" si="345"/>
        <v>6</v>
      </c>
      <c r="F862" s="61">
        <f t="shared" si="345"/>
        <v>9676854</v>
      </c>
      <c r="G862" s="61">
        <f t="shared" si="345"/>
        <v>0</v>
      </c>
      <c r="H862" s="61">
        <f t="shared" si="345"/>
        <v>0</v>
      </c>
      <c r="I862" s="61">
        <f t="shared" si="345"/>
        <v>0</v>
      </c>
      <c r="J862" s="87">
        <f t="shared" si="345"/>
        <v>0</v>
      </c>
      <c r="K862" s="61">
        <f t="shared" si="345"/>
        <v>0</v>
      </c>
      <c r="L862" s="61">
        <f t="shared" si="345"/>
        <v>0</v>
      </c>
      <c r="M862" s="61">
        <f t="shared" si="345"/>
        <v>0</v>
      </c>
      <c r="N862" s="61">
        <f t="shared" si="345"/>
        <v>0</v>
      </c>
      <c r="O862" s="61">
        <f t="shared" si="345"/>
        <v>0</v>
      </c>
      <c r="P862" s="61">
        <f t="shared" si="345"/>
        <v>44109147.380000003</v>
      </c>
      <c r="Q862" s="61">
        <f t="shared" si="345"/>
        <v>0</v>
      </c>
      <c r="R862" s="61">
        <f t="shared" si="345"/>
        <v>109038847.02</v>
      </c>
      <c r="S862" s="61">
        <f t="shared" si="345"/>
        <v>0</v>
      </c>
      <c r="T862" s="61">
        <f t="shared" si="345"/>
        <v>0</v>
      </c>
      <c r="U862" s="61">
        <f t="shared" si="345"/>
        <v>0</v>
      </c>
      <c r="V862" s="61">
        <f t="shared" si="345"/>
        <v>1131000</v>
      </c>
      <c r="W862" s="61">
        <f t="shared" si="345"/>
        <v>2442372.7599999998</v>
      </c>
      <c r="X862" s="61">
        <f t="shared" si="345"/>
        <v>0</v>
      </c>
      <c r="Y862" s="61">
        <f t="shared" si="345"/>
        <v>0</v>
      </c>
      <c r="Z862" s="61">
        <f t="shared" si="345"/>
        <v>0</v>
      </c>
      <c r="AA862" s="61">
        <f t="shared" si="345"/>
        <v>0</v>
      </c>
      <c r="AB862" s="61">
        <f t="shared" si="345"/>
        <v>166398221.16</v>
      </c>
      <c r="AC862" s="61">
        <f t="shared" si="345"/>
        <v>0</v>
      </c>
      <c r="AD862" s="170" t="s">
        <v>29</v>
      </c>
      <c r="AE862" s="170" t="s">
        <v>29</v>
      </c>
      <c r="AF862" s="24"/>
      <c r="AG862" s="25"/>
    </row>
    <row r="863" spans="1:34" ht="24" customHeight="1">
      <c r="A863" s="179" t="s">
        <v>106</v>
      </c>
      <c r="B863" s="179"/>
      <c r="C863" s="179"/>
      <c r="D863" s="179"/>
      <c r="E863" s="179"/>
      <c r="F863" s="179"/>
      <c r="G863" s="179"/>
      <c r="H863" s="179"/>
      <c r="I863" s="179"/>
      <c r="J863" s="179"/>
      <c r="K863" s="179"/>
      <c r="L863" s="179"/>
      <c r="M863" s="179"/>
      <c r="N863" s="179"/>
      <c r="O863" s="179"/>
      <c r="P863" s="179"/>
      <c r="Q863" s="179"/>
      <c r="R863" s="179"/>
      <c r="S863" s="179"/>
      <c r="T863" s="179"/>
      <c r="U863" s="179"/>
      <c r="V863" s="179"/>
      <c r="W863" s="179"/>
      <c r="X863" s="179"/>
      <c r="Y863" s="179"/>
      <c r="Z863" s="179"/>
      <c r="AA863" s="179"/>
      <c r="AB863" s="179"/>
      <c r="AC863" s="179"/>
      <c r="AD863" s="179"/>
      <c r="AE863" s="179"/>
      <c r="AF863" s="217"/>
      <c r="AG863" s="218"/>
    </row>
    <row r="864" spans="1:34" s="26" customFormat="1" ht="24" customHeight="1">
      <c r="A864" s="46">
        <f>A861+1</f>
        <v>209</v>
      </c>
      <c r="B864" s="11" t="s">
        <v>839</v>
      </c>
      <c r="C864" s="48">
        <f t="shared" ref="C864:C881" si="346">D864+F864+G864+H864+I864+K864+L864+M864+O864+P864+Q864+R864+S864+W864+V864+X864</f>
        <v>1861001.14</v>
      </c>
      <c r="D864" s="41"/>
      <c r="E864" s="91">
        <v>1</v>
      </c>
      <c r="F864" s="122">
        <v>1612809</v>
      </c>
      <c r="G864" s="39"/>
      <c r="H864" s="41"/>
      <c r="I864" s="43"/>
      <c r="J864" s="46"/>
      <c r="K864" s="20"/>
      <c r="L864" s="39"/>
      <c r="M864" s="40"/>
      <c r="N864" s="40"/>
      <c r="O864" s="40"/>
      <c r="P864" s="42"/>
      <c r="Q864" s="41"/>
      <c r="R864" s="42"/>
      <c r="S864" s="39"/>
      <c r="T864" s="39"/>
      <c r="U864" s="39"/>
      <c r="V864" s="136">
        <v>224000</v>
      </c>
      <c r="W864" s="45">
        <v>24192.14</v>
      </c>
      <c r="X864" s="42"/>
      <c r="Y864" s="42"/>
      <c r="Z864" s="45"/>
      <c r="AA864" s="42"/>
      <c r="AB864" s="45">
        <f t="shared" ref="AB864:AB879" si="347">C864</f>
        <v>1861001.14</v>
      </c>
      <c r="AC864" s="46"/>
      <c r="AD864" s="46">
        <v>2028</v>
      </c>
      <c r="AE864" s="46">
        <v>2028</v>
      </c>
      <c r="AF864" s="24"/>
      <c r="AG864" s="25"/>
    </row>
    <row r="865" spans="1:33" s="5" customFormat="1" ht="24" customHeight="1">
      <c r="A865" s="46">
        <f>A864+1</f>
        <v>210</v>
      </c>
      <c r="B865" s="155" t="s">
        <v>840</v>
      </c>
      <c r="C865" s="48">
        <f t="shared" si="346"/>
        <v>1861001.14</v>
      </c>
      <c r="D865" s="41"/>
      <c r="E865" s="91">
        <v>1</v>
      </c>
      <c r="F865" s="122">
        <v>1612809</v>
      </c>
      <c r="G865" s="39"/>
      <c r="H865" s="41"/>
      <c r="I865" s="43"/>
      <c r="J865" s="46"/>
      <c r="K865" s="20"/>
      <c r="L865" s="39"/>
      <c r="M865" s="40"/>
      <c r="N865" s="40"/>
      <c r="O865" s="40"/>
      <c r="P865" s="42"/>
      <c r="Q865" s="41"/>
      <c r="R865" s="42"/>
      <c r="S865" s="39"/>
      <c r="T865" s="39"/>
      <c r="U865" s="39"/>
      <c r="V865" s="136">
        <v>224000</v>
      </c>
      <c r="W865" s="45">
        <v>24192.14</v>
      </c>
      <c r="X865" s="42"/>
      <c r="Y865" s="42"/>
      <c r="Z865" s="45"/>
      <c r="AA865" s="42"/>
      <c r="AB865" s="45">
        <f t="shared" si="347"/>
        <v>1861001.14</v>
      </c>
      <c r="AC865" s="46"/>
      <c r="AD865" s="46">
        <v>2028</v>
      </c>
      <c r="AE865" s="46">
        <v>2028</v>
      </c>
      <c r="AF865" s="4"/>
      <c r="AG865" s="16"/>
    </row>
    <row r="866" spans="1:33" s="26" customFormat="1" ht="24" customHeight="1">
      <c r="A866" s="46">
        <f t="shared" ref="A866:A881" si="348">A865+1</f>
        <v>211</v>
      </c>
      <c r="B866" s="155" t="s">
        <v>841</v>
      </c>
      <c r="C866" s="48">
        <f t="shared" si="346"/>
        <v>1861001.14</v>
      </c>
      <c r="D866" s="41"/>
      <c r="E866" s="91">
        <v>1</v>
      </c>
      <c r="F866" s="122">
        <v>1612809</v>
      </c>
      <c r="G866" s="39"/>
      <c r="H866" s="41"/>
      <c r="I866" s="43"/>
      <c r="J866" s="46"/>
      <c r="K866" s="20"/>
      <c r="L866" s="39"/>
      <c r="M866" s="40"/>
      <c r="N866" s="40"/>
      <c r="O866" s="40"/>
      <c r="P866" s="42"/>
      <c r="Q866" s="41"/>
      <c r="R866" s="42"/>
      <c r="S866" s="39"/>
      <c r="T866" s="39"/>
      <c r="U866" s="39"/>
      <c r="V866" s="136">
        <v>224000</v>
      </c>
      <c r="W866" s="45">
        <v>24192.14</v>
      </c>
      <c r="X866" s="42"/>
      <c r="Y866" s="42"/>
      <c r="Z866" s="45"/>
      <c r="AA866" s="42"/>
      <c r="AB866" s="45">
        <f t="shared" si="347"/>
        <v>1861001.14</v>
      </c>
      <c r="AC866" s="46"/>
      <c r="AD866" s="46">
        <v>2028</v>
      </c>
      <c r="AE866" s="46">
        <v>2028</v>
      </c>
      <c r="AF866" s="24"/>
      <c r="AG866" s="25"/>
    </row>
    <row r="867" spans="1:33" s="26" customFormat="1" ht="24" customHeight="1">
      <c r="A867" s="46">
        <f t="shared" si="348"/>
        <v>212</v>
      </c>
      <c r="B867" s="155" t="s">
        <v>842</v>
      </c>
      <c r="C867" s="48">
        <f t="shared" si="346"/>
        <v>1861001.14</v>
      </c>
      <c r="D867" s="41"/>
      <c r="E867" s="91">
        <v>1</v>
      </c>
      <c r="F867" s="122">
        <v>1612809</v>
      </c>
      <c r="G867" s="39"/>
      <c r="H867" s="41"/>
      <c r="I867" s="43"/>
      <c r="J867" s="46"/>
      <c r="K867" s="20"/>
      <c r="L867" s="39"/>
      <c r="M867" s="40"/>
      <c r="N867" s="40"/>
      <c r="O867" s="40"/>
      <c r="P867" s="42"/>
      <c r="Q867" s="41"/>
      <c r="R867" s="42"/>
      <c r="S867" s="39"/>
      <c r="T867" s="39"/>
      <c r="U867" s="39"/>
      <c r="V867" s="136">
        <v>224000</v>
      </c>
      <c r="W867" s="45">
        <v>24192.14</v>
      </c>
      <c r="X867" s="42"/>
      <c r="Y867" s="42"/>
      <c r="Z867" s="45"/>
      <c r="AA867" s="42"/>
      <c r="AB867" s="45">
        <f t="shared" si="347"/>
        <v>1861001.14</v>
      </c>
      <c r="AC867" s="46"/>
      <c r="AD867" s="46">
        <v>2028</v>
      </c>
      <c r="AE867" s="46">
        <v>2028</v>
      </c>
      <c r="AF867" s="24"/>
      <c r="AG867" s="25"/>
    </row>
    <row r="868" spans="1:33" s="26" customFormat="1" ht="24" customHeight="1">
      <c r="A868" s="46">
        <f t="shared" si="348"/>
        <v>213</v>
      </c>
      <c r="B868" s="155" t="s">
        <v>843</v>
      </c>
      <c r="C868" s="48">
        <f t="shared" si="346"/>
        <v>1861001.14</v>
      </c>
      <c r="D868" s="41"/>
      <c r="E868" s="91">
        <v>1</v>
      </c>
      <c r="F868" s="122">
        <v>1612809</v>
      </c>
      <c r="G868" s="39"/>
      <c r="H868" s="41"/>
      <c r="I868" s="43"/>
      <c r="J868" s="46"/>
      <c r="K868" s="20"/>
      <c r="L868" s="39"/>
      <c r="M868" s="40"/>
      <c r="N868" s="40"/>
      <c r="O868" s="40"/>
      <c r="P868" s="42"/>
      <c r="Q868" s="41"/>
      <c r="R868" s="42"/>
      <c r="S868" s="39"/>
      <c r="T868" s="39"/>
      <c r="U868" s="39"/>
      <c r="V868" s="136">
        <v>224000</v>
      </c>
      <c r="W868" s="45">
        <v>24192.14</v>
      </c>
      <c r="X868" s="42"/>
      <c r="Y868" s="42"/>
      <c r="Z868" s="45"/>
      <c r="AA868" s="42"/>
      <c r="AB868" s="45">
        <f t="shared" si="347"/>
        <v>1861001.14</v>
      </c>
      <c r="AC868" s="46"/>
      <c r="AD868" s="46">
        <v>2028</v>
      </c>
      <c r="AE868" s="46">
        <v>2028</v>
      </c>
      <c r="AF868" s="24"/>
      <c r="AG868" s="25"/>
    </row>
    <row r="869" spans="1:33" s="26" customFormat="1" ht="24" customHeight="1">
      <c r="A869" s="46">
        <f t="shared" si="348"/>
        <v>214</v>
      </c>
      <c r="B869" s="155" t="s">
        <v>844</v>
      </c>
      <c r="C869" s="48">
        <f t="shared" si="346"/>
        <v>1861001.14</v>
      </c>
      <c r="D869" s="41"/>
      <c r="E869" s="91">
        <v>1</v>
      </c>
      <c r="F869" s="122">
        <v>1612809</v>
      </c>
      <c r="G869" s="39"/>
      <c r="H869" s="41"/>
      <c r="I869" s="43"/>
      <c r="J869" s="46"/>
      <c r="K869" s="20"/>
      <c r="L869" s="39"/>
      <c r="M869" s="40"/>
      <c r="N869" s="40"/>
      <c r="O869" s="40"/>
      <c r="P869" s="42"/>
      <c r="Q869" s="41"/>
      <c r="R869" s="42"/>
      <c r="S869" s="39"/>
      <c r="T869" s="39"/>
      <c r="U869" s="39"/>
      <c r="V869" s="136">
        <v>224000</v>
      </c>
      <c r="W869" s="45">
        <v>24192.14</v>
      </c>
      <c r="X869" s="42"/>
      <c r="Y869" s="42"/>
      <c r="Z869" s="45"/>
      <c r="AA869" s="42"/>
      <c r="AB869" s="45">
        <f t="shared" si="347"/>
        <v>1861001.14</v>
      </c>
      <c r="AC869" s="46"/>
      <c r="AD869" s="46">
        <v>2028</v>
      </c>
      <c r="AE869" s="46">
        <v>2028</v>
      </c>
      <c r="AF869" s="24"/>
      <c r="AG869" s="25"/>
    </row>
    <row r="870" spans="1:33" s="26" customFormat="1" ht="24" customHeight="1">
      <c r="A870" s="46">
        <f t="shared" si="348"/>
        <v>215</v>
      </c>
      <c r="B870" s="155" t="s">
        <v>845</v>
      </c>
      <c r="C870" s="48">
        <f t="shared" si="346"/>
        <v>1861001.14</v>
      </c>
      <c r="D870" s="41"/>
      <c r="E870" s="91">
        <v>1</v>
      </c>
      <c r="F870" s="122">
        <v>1612809</v>
      </c>
      <c r="G870" s="39"/>
      <c r="H870" s="41"/>
      <c r="I870" s="43"/>
      <c r="J870" s="46"/>
      <c r="K870" s="20"/>
      <c r="L870" s="39"/>
      <c r="M870" s="40"/>
      <c r="N870" s="40"/>
      <c r="O870" s="40"/>
      <c r="P870" s="42"/>
      <c r="Q870" s="41"/>
      <c r="R870" s="42"/>
      <c r="S870" s="39"/>
      <c r="T870" s="39"/>
      <c r="U870" s="39"/>
      <c r="V870" s="136">
        <v>224000</v>
      </c>
      <c r="W870" s="45">
        <v>24192.14</v>
      </c>
      <c r="X870" s="42"/>
      <c r="Y870" s="42"/>
      <c r="Z870" s="45"/>
      <c r="AA870" s="42"/>
      <c r="AB870" s="45">
        <f t="shared" si="347"/>
        <v>1861001.14</v>
      </c>
      <c r="AC870" s="46"/>
      <c r="AD870" s="46">
        <v>2028</v>
      </c>
      <c r="AE870" s="46">
        <v>2028</v>
      </c>
      <c r="AF870" s="24"/>
      <c r="AG870" s="25"/>
    </row>
    <row r="871" spans="1:33" s="26" customFormat="1" ht="24" customHeight="1">
      <c r="A871" s="46">
        <f t="shared" si="348"/>
        <v>216</v>
      </c>
      <c r="B871" s="11" t="s">
        <v>846</v>
      </c>
      <c r="C871" s="48">
        <f t="shared" si="346"/>
        <v>1861001.14</v>
      </c>
      <c r="D871" s="41"/>
      <c r="E871" s="91">
        <v>1</v>
      </c>
      <c r="F871" s="122">
        <v>1612809</v>
      </c>
      <c r="G871" s="39"/>
      <c r="H871" s="41"/>
      <c r="I871" s="43"/>
      <c r="J871" s="46"/>
      <c r="K871" s="20"/>
      <c r="L871" s="39"/>
      <c r="M871" s="40"/>
      <c r="N871" s="40"/>
      <c r="O871" s="40"/>
      <c r="P871" s="42"/>
      <c r="Q871" s="41"/>
      <c r="R871" s="42"/>
      <c r="S871" s="39"/>
      <c r="T871" s="39"/>
      <c r="U871" s="39"/>
      <c r="V871" s="136">
        <v>224000</v>
      </c>
      <c r="W871" s="45">
        <v>24192.14</v>
      </c>
      <c r="X871" s="42"/>
      <c r="Y871" s="42"/>
      <c r="Z871" s="45"/>
      <c r="AA871" s="42"/>
      <c r="AB871" s="45">
        <f t="shared" si="347"/>
        <v>1861001.14</v>
      </c>
      <c r="AC871" s="46"/>
      <c r="AD871" s="46">
        <v>2028</v>
      </c>
      <c r="AE871" s="46">
        <v>2028</v>
      </c>
      <c r="AF871" s="24"/>
      <c r="AG871" s="25"/>
    </row>
    <row r="872" spans="1:33" s="26" customFormat="1" ht="24" customHeight="1">
      <c r="A872" s="46">
        <f t="shared" si="348"/>
        <v>217</v>
      </c>
      <c r="B872" s="11" t="s">
        <v>847</v>
      </c>
      <c r="C872" s="48">
        <f t="shared" si="346"/>
        <v>1861001.14</v>
      </c>
      <c r="D872" s="41"/>
      <c r="E872" s="91">
        <v>1</v>
      </c>
      <c r="F872" s="122">
        <f>1612809*E872</f>
        <v>1612809</v>
      </c>
      <c r="G872" s="39"/>
      <c r="H872" s="41"/>
      <c r="I872" s="43"/>
      <c r="J872" s="46"/>
      <c r="K872" s="20"/>
      <c r="L872" s="39"/>
      <c r="M872" s="40"/>
      <c r="N872" s="40"/>
      <c r="O872" s="40"/>
      <c r="P872" s="42"/>
      <c r="Q872" s="41"/>
      <c r="R872" s="42"/>
      <c r="S872" s="39"/>
      <c r="T872" s="39"/>
      <c r="U872" s="39"/>
      <c r="V872" s="136">
        <f>224000*E872</f>
        <v>224000</v>
      </c>
      <c r="W872" s="45">
        <f>24192.14*E872</f>
        <v>24192.14</v>
      </c>
      <c r="X872" s="42"/>
      <c r="Y872" s="42"/>
      <c r="Z872" s="45"/>
      <c r="AA872" s="42"/>
      <c r="AB872" s="45">
        <f t="shared" si="347"/>
        <v>1861001.14</v>
      </c>
      <c r="AC872" s="46"/>
      <c r="AD872" s="46">
        <v>2028</v>
      </c>
      <c r="AE872" s="46">
        <v>2028</v>
      </c>
      <c r="AF872" s="24"/>
      <c r="AG872" s="25"/>
    </row>
    <row r="873" spans="1:33" s="26" customFormat="1" ht="24" customHeight="1">
      <c r="A873" s="46">
        <f t="shared" si="348"/>
        <v>218</v>
      </c>
      <c r="B873" s="11" t="s">
        <v>848</v>
      </c>
      <c r="C873" s="48">
        <f t="shared" si="346"/>
        <v>1861001.14</v>
      </c>
      <c r="D873" s="41"/>
      <c r="E873" s="91">
        <v>1</v>
      </c>
      <c r="F873" s="122">
        <f>1612809*E873</f>
        <v>1612809</v>
      </c>
      <c r="G873" s="39"/>
      <c r="H873" s="41"/>
      <c r="I873" s="43"/>
      <c r="J873" s="46"/>
      <c r="K873" s="20"/>
      <c r="L873" s="39"/>
      <c r="M873" s="40"/>
      <c r="N873" s="40"/>
      <c r="O873" s="40"/>
      <c r="P873" s="42"/>
      <c r="Q873" s="41"/>
      <c r="R873" s="42"/>
      <c r="S873" s="39"/>
      <c r="T873" s="39"/>
      <c r="U873" s="39"/>
      <c r="V873" s="136">
        <f>224000*E873</f>
        <v>224000</v>
      </c>
      <c r="W873" s="45">
        <f>24192.14*E873</f>
        <v>24192.14</v>
      </c>
      <c r="X873" s="42"/>
      <c r="Y873" s="42"/>
      <c r="Z873" s="45"/>
      <c r="AA873" s="42"/>
      <c r="AB873" s="45">
        <f t="shared" si="347"/>
        <v>1861001.14</v>
      </c>
      <c r="AC873" s="46"/>
      <c r="AD873" s="46">
        <v>2028</v>
      </c>
      <c r="AE873" s="46">
        <v>2028</v>
      </c>
      <c r="AF873" s="24"/>
      <c r="AG873" s="25"/>
    </row>
    <row r="874" spans="1:33" s="26" customFormat="1" ht="24" customHeight="1">
      <c r="A874" s="46">
        <f t="shared" si="348"/>
        <v>219</v>
      </c>
      <c r="B874" s="11" t="s">
        <v>849</v>
      </c>
      <c r="C874" s="48">
        <f>D874+F874+G874+H874+I874+K874+L874+M874+O874+P874+Q874+R874+S874+W874+V874+X874</f>
        <v>1861001.14</v>
      </c>
      <c r="D874" s="41"/>
      <c r="E874" s="91">
        <v>1</v>
      </c>
      <c r="F874" s="122">
        <v>1612809</v>
      </c>
      <c r="G874" s="39"/>
      <c r="H874" s="41"/>
      <c r="I874" s="43"/>
      <c r="J874" s="46"/>
      <c r="K874" s="20"/>
      <c r="L874" s="39"/>
      <c r="M874" s="40"/>
      <c r="N874" s="40"/>
      <c r="O874" s="40"/>
      <c r="P874" s="42"/>
      <c r="Q874" s="41"/>
      <c r="R874" s="42"/>
      <c r="S874" s="39"/>
      <c r="T874" s="39"/>
      <c r="U874" s="39"/>
      <c r="V874" s="136">
        <v>224000</v>
      </c>
      <c r="W874" s="45">
        <v>24192.14</v>
      </c>
      <c r="X874" s="42"/>
      <c r="Y874" s="42"/>
      <c r="Z874" s="45"/>
      <c r="AA874" s="42"/>
      <c r="AB874" s="45">
        <f t="shared" si="347"/>
        <v>1861001.14</v>
      </c>
      <c r="AC874" s="46"/>
      <c r="AD874" s="46">
        <v>2028</v>
      </c>
      <c r="AE874" s="46">
        <v>2028</v>
      </c>
      <c r="AF874" s="24"/>
      <c r="AG874" s="25"/>
    </row>
    <row r="875" spans="1:33" s="26" customFormat="1" ht="24" customHeight="1">
      <c r="A875" s="46">
        <f t="shared" si="348"/>
        <v>220</v>
      </c>
      <c r="B875" s="11" t="s">
        <v>850</v>
      </c>
      <c r="C875" s="48">
        <f>D875+F875+G875+H875+I875+K875+L875+M875+O875+P875+Q875+R875+S875+W875+V875+X875</f>
        <v>1861001.14</v>
      </c>
      <c r="D875" s="41"/>
      <c r="E875" s="91">
        <v>1</v>
      </c>
      <c r="F875" s="122">
        <v>1612809</v>
      </c>
      <c r="G875" s="39"/>
      <c r="H875" s="41"/>
      <c r="I875" s="43"/>
      <c r="J875" s="46"/>
      <c r="K875" s="20"/>
      <c r="L875" s="39"/>
      <c r="M875" s="40"/>
      <c r="N875" s="40"/>
      <c r="O875" s="40"/>
      <c r="P875" s="42"/>
      <c r="Q875" s="41"/>
      <c r="R875" s="42"/>
      <c r="S875" s="39"/>
      <c r="T875" s="39"/>
      <c r="U875" s="39"/>
      <c r="V875" s="136">
        <v>224000</v>
      </c>
      <c r="W875" s="45">
        <v>24192.14</v>
      </c>
      <c r="X875" s="42"/>
      <c r="Y875" s="42"/>
      <c r="Z875" s="45"/>
      <c r="AA875" s="42"/>
      <c r="AB875" s="45">
        <f t="shared" si="347"/>
        <v>1861001.14</v>
      </c>
      <c r="AC875" s="46"/>
      <c r="AD875" s="46">
        <v>2028</v>
      </c>
      <c r="AE875" s="46">
        <v>2028</v>
      </c>
      <c r="AF875" s="24"/>
      <c r="AG875" s="25"/>
    </row>
    <row r="876" spans="1:33" s="26" customFormat="1" ht="24" customHeight="1">
      <c r="A876" s="46">
        <f t="shared" si="348"/>
        <v>221</v>
      </c>
      <c r="B876" s="11" t="s">
        <v>851</v>
      </c>
      <c r="C876" s="48">
        <f>D876+F876+G876+H876+I876+K876+L876+M876+O876+P876+Q876+R876+S876+W876+V876+X876</f>
        <v>1861001.14</v>
      </c>
      <c r="D876" s="41"/>
      <c r="E876" s="91">
        <v>1</v>
      </c>
      <c r="F876" s="122">
        <v>1612809</v>
      </c>
      <c r="G876" s="39"/>
      <c r="H876" s="41"/>
      <c r="I876" s="43"/>
      <c r="J876" s="46"/>
      <c r="K876" s="20"/>
      <c r="L876" s="39"/>
      <c r="M876" s="40"/>
      <c r="N876" s="40"/>
      <c r="O876" s="40"/>
      <c r="P876" s="42"/>
      <c r="Q876" s="41"/>
      <c r="R876" s="42"/>
      <c r="S876" s="39"/>
      <c r="T876" s="39"/>
      <c r="U876" s="39"/>
      <c r="V876" s="136">
        <v>224000</v>
      </c>
      <c r="W876" s="45">
        <v>24192.14</v>
      </c>
      <c r="X876" s="42"/>
      <c r="Y876" s="42"/>
      <c r="Z876" s="45"/>
      <c r="AA876" s="42"/>
      <c r="AB876" s="45">
        <f t="shared" si="347"/>
        <v>1861001.14</v>
      </c>
      <c r="AC876" s="46"/>
      <c r="AD876" s="46">
        <v>2028</v>
      </c>
      <c r="AE876" s="46">
        <v>2028</v>
      </c>
      <c r="AF876" s="24"/>
      <c r="AG876" s="25"/>
    </row>
    <row r="877" spans="1:33" s="26" customFormat="1" ht="24" customHeight="1">
      <c r="A877" s="46">
        <f t="shared" si="348"/>
        <v>222</v>
      </c>
      <c r="B877" s="11" t="s">
        <v>852</v>
      </c>
      <c r="C877" s="48">
        <f t="shared" si="346"/>
        <v>3722002.28</v>
      </c>
      <c r="D877" s="41"/>
      <c r="E877" s="91">
        <v>2</v>
      </c>
      <c r="F877" s="122">
        <f>1612809*E877</f>
        <v>3225618</v>
      </c>
      <c r="G877" s="39"/>
      <c r="H877" s="41"/>
      <c r="I877" s="43"/>
      <c r="J877" s="46"/>
      <c r="K877" s="20"/>
      <c r="L877" s="39"/>
      <c r="M877" s="40"/>
      <c r="N877" s="40"/>
      <c r="O877" s="40"/>
      <c r="P877" s="42"/>
      <c r="Q877" s="41"/>
      <c r="R877" s="42"/>
      <c r="S877" s="39"/>
      <c r="T877" s="39"/>
      <c r="U877" s="39"/>
      <c r="V877" s="136">
        <f>224000*E877</f>
        <v>448000</v>
      </c>
      <c r="W877" s="45">
        <f>24192.14*E877</f>
        <v>48384.28</v>
      </c>
      <c r="X877" s="42"/>
      <c r="Y877" s="42"/>
      <c r="Z877" s="45"/>
      <c r="AA877" s="42"/>
      <c r="AB877" s="45">
        <f t="shared" si="347"/>
        <v>3722002.28</v>
      </c>
      <c r="AC877" s="46"/>
      <c r="AD877" s="46">
        <v>2028</v>
      </c>
      <c r="AE877" s="46">
        <v>2028</v>
      </c>
      <c r="AF877" s="24"/>
      <c r="AG877" s="25"/>
    </row>
    <row r="878" spans="1:33" s="26" customFormat="1" ht="24" customHeight="1">
      <c r="A878" s="46">
        <f t="shared" si="348"/>
        <v>223</v>
      </c>
      <c r="B878" s="11" t="s">
        <v>853</v>
      </c>
      <c r="C878" s="48">
        <f t="shared" si="346"/>
        <v>1861001.14</v>
      </c>
      <c r="D878" s="41"/>
      <c r="E878" s="91">
        <v>1</v>
      </c>
      <c r="F878" s="122">
        <f t="shared" ref="F878:F879" si="349">1612809*E878</f>
        <v>1612809</v>
      </c>
      <c r="G878" s="39"/>
      <c r="H878" s="41"/>
      <c r="I878" s="43"/>
      <c r="J878" s="46"/>
      <c r="K878" s="20"/>
      <c r="L878" s="39"/>
      <c r="M878" s="40"/>
      <c r="N878" s="40"/>
      <c r="O878" s="40"/>
      <c r="P878" s="42"/>
      <c r="Q878" s="41"/>
      <c r="R878" s="42"/>
      <c r="S878" s="39"/>
      <c r="T878" s="39"/>
      <c r="U878" s="39"/>
      <c r="V878" s="136">
        <f t="shared" ref="V878:V879" si="350">224000*E878</f>
        <v>224000</v>
      </c>
      <c r="W878" s="45">
        <f t="shared" ref="W878:W879" si="351">24192.14*E878</f>
        <v>24192.14</v>
      </c>
      <c r="X878" s="42"/>
      <c r="Y878" s="42"/>
      <c r="Z878" s="45"/>
      <c r="AA878" s="42"/>
      <c r="AB878" s="45">
        <f t="shared" si="347"/>
        <v>1861001.14</v>
      </c>
      <c r="AC878" s="46"/>
      <c r="AD878" s="46">
        <v>2028</v>
      </c>
      <c r="AE878" s="46">
        <v>2028</v>
      </c>
      <c r="AF878" s="24"/>
      <c r="AG878" s="25"/>
    </row>
    <row r="879" spans="1:33" s="26" customFormat="1" ht="24" customHeight="1">
      <c r="A879" s="46">
        <f t="shared" si="348"/>
        <v>224</v>
      </c>
      <c r="B879" s="11" t="s">
        <v>854</v>
      </c>
      <c r="C879" s="48">
        <f t="shared" si="346"/>
        <v>1861001.14</v>
      </c>
      <c r="D879" s="41"/>
      <c r="E879" s="91">
        <v>1</v>
      </c>
      <c r="F879" s="122">
        <f t="shared" si="349"/>
        <v>1612809</v>
      </c>
      <c r="G879" s="39"/>
      <c r="H879" s="41"/>
      <c r="I879" s="43"/>
      <c r="J879" s="46"/>
      <c r="K879" s="20"/>
      <c r="L879" s="39"/>
      <c r="M879" s="40"/>
      <c r="N879" s="40"/>
      <c r="O879" s="40"/>
      <c r="P879" s="42"/>
      <c r="Q879" s="41"/>
      <c r="R879" s="42"/>
      <c r="S879" s="39"/>
      <c r="T879" s="39"/>
      <c r="U879" s="39"/>
      <c r="V879" s="136">
        <f t="shared" si="350"/>
        <v>224000</v>
      </c>
      <c r="W879" s="45">
        <f t="shared" si="351"/>
        <v>24192.14</v>
      </c>
      <c r="X879" s="42"/>
      <c r="Y879" s="42"/>
      <c r="Z879" s="45"/>
      <c r="AA879" s="42"/>
      <c r="AB879" s="45">
        <f t="shared" si="347"/>
        <v>1861001.14</v>
      </c>
      <c r="AC879" s="46"/>
      <c r="AD879" s="46">
        <v>2028</v>
      </c>
      <c r="AE879" s="46">
        <v>2028</v>
      </c>
      <c r="AF879" s="24"/>
      <c r="AG879" s="25"/>
    </row>
    <row r="880" spans="1:33" s="26" customFormat="1" ht="24" customHeight="1">
      <c r="A880" s="46">
        <f t="shared" si="348"/>
        <v>225</v>
      </c>
      <c r="B880" s="11" t="s">
        <v>855</v>
      </c>
      <c r="C880" s="48">
        <f t="shared" si="346"/>
        <v>1861001.14</v>
      </c>
      <c r="D880" s="41"/>
      <c r="E880" s="91">
        <v>1</v>
      </c>
      <c r="F880" s="122">
        <v>1612809</v>
      </c>
      <c r="G880" s="39"/>
      <c r="H880" s="41"/>
      <c r="I880" s="43"/>
      <c r="J880" s="46"/>
      <c r="K880" s="20"/>
      <c r="L880" s="39"/>
      <c r="M880" s="40"/>
      <c r="N880" s="40"/>
      <c r="O880" s="40"/>
      <c r="P880" s="42"/>
      <c r="Q880" s="41"/>
      <c r="R880" s="42"/>
      <c r="S880" s="39"/>
      <c r="T880" s="39"/>
      <c r="U880" s="39"/>
      <c r="V880" s="136">
        <v>224000</v>
      </c>
      <c r="W880" s="45">
        <v>24192.14</v>
      </c>
      <c r="X880" s="42"/>
      <c r="Y880" s="42"/>
      <c r="Z880" s="45"/>
      <c r="AA880" s="42"/>
      <c r="AB880" s="45">
        <f>C880</f>
        <v>1861001.14</v>
      </c>
      <c r="AC880" s="46"/>
      <c r="AD880" s="46">
        <v>2028</v>
      </c>
      <c r="AE880" s="46">
        <v>2028</v>
      </c>
      <c r="AF880" s="24"/>
      <c r="AG880" s="25"/>
    </row>
    <row r="881" spans="1:33" s="26" customFormat="1" ht="24" customHeight="1">
      <c r="A881" s="46">
        <f t="shared" si="348"/>
        <v>226</v>
      </c>
      <c r="B881" s="11" t="s">
        <v>856</v>
      </c>
      <c r="C881" s="48">
        <f t="shared" si="346"/>
        <v>1861001.14</v>
      </c>
      <c r="D881" s="41"/>
      <c r="E881" s="91">
        <v>1</v>
      </c>
      <c r="F881" s="122">
        <v>1612809</v>
      </c>
      <c r="G881" s="39"/>
      <c r="H881" s="41"/>
      <c r="I881" s="43"/>
      <c r="J881" s="46"/>
      <c r="K881" s="20"/>
      <c r="L881" s="39"/>
      <c r="M881" s="40"/>
      <c r="N881" s="40"/>
      <c r="O881" s="40"/>
      <c r="P881" s="42"/>
      <c r="Q881" s="41"/>
      <c r="R881" s="42"/>
      <c r="S881" s="39"/>
      <c r="T881" s="39"/>
      <c r="U881" s="39"/>
      <c r="V881" s="136">
        <v>224000</v>
      </c>
      <c r="W881" s="45">
        <v>24192.14</v>
      </c>
      <c r="X881" s="42"/>
      <c r="Y881" s="42"/>
      <c r="Z881" s="45"/>
      <c r="AA881" s="42"/>
      <c r="AB881" s="45">
        <f>C881</f>
        <v>1861001.14</v>
      </c>
      <c r="AC881" s="46"/>
      <c r="AD881" s="46">
        <v>2028</v>
      </c>
      <c r="AE881" s="46">
        <v>2028</v>
      </c>
      <c r="AF881" s="24"/>
      <c r="AG881" s="25"/>
    </row>
    <row r="882" spans="1:33" s="26" customFormat="1" ht="24" customHeight="1">
      <c r="A882" s="175" t="s">
        <v>601</v>
      </c>
      <c r="B882" s="175"/>
      <c r="C882" s="61">
        <f>SUM(C864:C881)</f>
        <v>35359021.659999996</v>
      </c>
      <c r="D882" s="61">
        <f t="shared" ref="D882:AC882" si="352">SUM(D864:D881)</f>
        <v>0</v>
      </c>
      <c r="E882" s="221">
        <f t="shared" si="352"/>
        <v>19</v>
      </c>
      <c r="F882" s="61">
        <f t="shared" si="352"/>
        <v>30643371</v>
      </c>
      <c r="G882" s="61">
        <f t="shared" si="352"/>
        <v>0</v>
      </c>
      <c r="H882" s="61">
        <f t="shared" si="352"/>
        <v>0</v>
      </c>
      <c r="I882" s="61">
        <f t="shared" si="352"/>
        <v>0</v>
      </c>
      <c r="J882" s="61">
        <f t="shared" si="352"/>
        <v>0</v>
      </c>
      <c r="K882" s="61">
        <f t="shared" si="352"/>
        <v>0</v>
      </c>
      <c r="L882" s="61">
        <f t="shared" si="352"/>
        <v>0</v>
      </c>
      <c r="M882" s="61">
        <f t="shared" si="352"/>
        <v>0</v>
      </c>
      <c r="N882" s="61">
        <f t="shared" si="352"/>
        <v>0</v>
      </c>
      <c r="O882" s="61">
        <f t="shared" si="352"/>
        <v>0</v>
      </c>
      <c r="P882" s="61">
        <f t="shared" si="352"/>
        <v>0</v>
      </c>
      <c r="Q882" s="61">
        <f t="shared" si="352"/>
        <v>0</v>
      </c>
      <c r="R882" s="61">
        <f t="shared" si="352"/>
        <v>0</v>
      </c>
      <c r="S882" s="61">
        <f t="shared" si="352"/>
        <v>0</v>
      </c>
      <c r="T882" s="61">
        <f t="shared" si="352"/>
        <v>0</v>
      </c>
      <c r="U882" s="61">
        <f t="shared" si="352"/>
        <v>0</v>
      </c>
      <c r="V882" s="61">
        <f t="shared" si="352"/>
        <v>4256000</v>
      </c>
      <c r="W882" s="61">
        <f t="shared" si="352"/>
        <v>459650.66</v>
      </c>
      <c r="X882" s="61">
        <f t="shared" si="352"/>
        <v>0</v>
      </c>
      <c r="Y882" s="61">
        <f t="shared" si="352"/>
        <v>0</v>
      </c>
      <c r="Z882" s="61">
        <f t="shared" si="352"/>
        <v>0</v>
      </c>
      <c r="AA882" s="61">
        <f t="shared" si="352"/>
        <v>0</v>
      </c>
      <c r="AB882" s="61">
        <f t="shared" si="352"/>
        <v>35359021.659999996</v>
      </c>
      <c r="AC882" s="61">
        <f t="shared" si="352"/>
        <v>0</v>
      </c>
      <c r="AD882" s="170" t="s">
        <v>29</v>
      </c>
      <c r="AE882" s="170" t="s">
        <v>29</v>
      </c>
      <c r="AF882" s="24"/>
      <c r="AG882" s="25"/>
    </row>
    <row r="883" spans="1:33" ht="24" customHeight="1">
      <c r="A883" s="179" t="s">
        <v>109</v>
      </c>
      <c r="B883" s="179"/>
      <c r="C883" s="179"/>
      <c r="D883" s="179"/>
      <c r="E883" s="179"/>
      <c r="F883" s="179"/>
      <c r="G883" s="179"/>
      <c r="H883" s="179"/>
      <c r="I883" s="179"/>
      <c r="J883" s="179"/>
      <c r="K883" s="179"/>
      <c r="L883" s="179"/>
      <c r="M883" s="179"/>
      <c r="N883" s="179"/>
      <c r="O883" s="179"/>
      <c r="P883" s="179"/>
      <c r="Q883" s="179"/>
      <c r="R883" s="179"/>
      <c r="S883" s="179"/>
      <c r="T883" s="179"/>
      <c r="U883" s="179"/>
      <c r="V883" s="179"/>
      <c r="W883" s="179"/>
      <c r="X883" s="179"/>
      <c r="Y883" s="179"/>
      <c r="Z883" s="179"/>
      <c r="AA883" s="179"/>
      <c r="AB883" s="179"/>
      <c r="AC883" s="179"/>
      <c r="AD883" s="179"/>
      <c r="AE883" s="179"/>
      <c r="AF883" s="93"/>
      <c r="AG883" s="94"/>
    </row>
    <row r="884" spans="1:33" s="5" customFormat="1" ht="24" customHeight="1">
      <c r="A884" s="46">
        <f>A881+1</f>
        <v>227</v>
      </c>
      <c r="B884" s="47" t="s">
        <v>738</v>
      </c>
      <c r="C884" s="48">
        <f t="shared" ref="C884" si="353">D884+F884+G884+H884+I884+K884+L884+M884+O884+P884+Q884+R884+S884+V884+W884+X884</f>
        <v>2951477.1</v>
      </c>
      <c r="D884" s="169"/>
      <c r="E884" s="169"/>
      <c r="F884" s="169"/>
      <c r="G884" s="171"/>
      <c r="H884" s="169"/>
      <c r="I884" s="169"/>
      <c r="J884" s="73">
        <v>1</v>
      </c>
      <c r="K884" s="95">
        <v>2771340</v>
      </c>
      <c r="L884" s="171"/>
      <c r="M884" s="171"/>
      <c r="N884" s="171"/>
      <c r="O884" s="171"/>
      <c r="P884" s="169"/>
      <c r="Q884" s="169"/>
      <c r="R884" s="169"/>
      <c r="S884" s="169"/>
      <c r="T884" s="169"/>
      <c r="U884" s="169"/>
      <c r="V884" s="50">
        <v>138567</v>
      </c>
      <c r="W884" s="41">
        <f t="shared" ref="W884:W895" si="354">ROUND((D884+F884+G884+H884+I884+K884+L884+M884+O884+P884+Q884+R884+S884)*1.5%,2)</f>
        <v>41570.1</v>
      </c>
      <c r="X884" s="169"/>
      <c r="Y884" s="42"/>
      <c r="Z884" s="42"/>
      <c r="AA884" s="42"/>
      <c r="AB884" s="45">
        <f>C884</f>
        <v>2951477.1</v>
      </c>
      <c r="AC884" s="46"/>
      <c r="AD884" s="46">
        <v>2028</v>
      </c>
      <c r="AE884" s="46">
        <v>2028</v>
      </c>
      <c r="AF884" s="4"/>
      <c r="AG884" s="16"/>
    </row>
    <row r="885" spans="1:33" s="5" customFormat="1" ht="24" customHeight="1">
      <c r="A885" s="46">
        <f>A884+1</f>
        <v>228</v>
      </c>
      <c r="B885" s="47" t="s">
        <v>864</v>
      </c>
      <c r="C885" s="48">
        <f>D885+F885+G885+H885+I885+K885+L885+M885+O885+P885+Q885+R885+S885+U885+T885+V885+W885</f>
        <v>49049153.390000001</v>
      </c>
      <c r="D885" s="50">
        <v>5690337.1799999997</v>
      </c>
      <c r="E885" s="85"/>
      <c r="F885" s="50"/>
      <c r="G885" s="49">
        <v>3913016.91</v>
      </c>
      <c r="H885" s="50">
        <v>5616142.5300000003</v>
      </c>
      <c r="I885" s="50">
        <v>21498710.550000001</v>
      </c>
      <c r="J885" s="73">
        <v>1</v>
      </c>
      <c r="K885" s="95">
        <v>2771340</v>
      </c>
      <c r="L885" s="49">
        <v>6565995.9199999999</v>
      </c>
      <c r="M885" s="49"/>
      <c r="N885" s="62"/>
      <c r="O885" s="83"/>
      <c r="P885" s="49"/>
      <c r="Q885" s="49"/>
      <c r="R885" s="50"/>
      <c r="S885" s="50"/>
      <c r="T885" s="50"/>
      <c r="U885" s="50"/>
      <c r="V885" s="76">
        <v>2302777.15</v>
      </c>
      <c r="W885" s="41">
        <f t="shared" si="354"/>
        <v>690833.15</v>
      </c>
      <c r="X885" s="50"/>
      <c r="Y885" s="45"/>
      <c r="Z885" s="45"/>
      <c r="AA885" s="50"/>
      <c r="AB885" s="50">
        <f>C885</f>
        <v>49049153.390000001</v>
      </c>
      <c r="AC885" s="170"/>
      <c r="AD885" s="46">
        <v>2028</v>
      </c>
      <c r="AE885" s="46">
        <v>2028</v>
      </c>
      <c r="AF885" s="4"/>
      <c r="AG885" s="33"/>
    </row>
    <row r="886" spans="1:33" s="5" customFormat="1" ht="24" customHeight="1">
      <c r="A886" s="46">
        <f t="shared" ref="A886:A895" si="355">A885+1</f>
        <v>229</v>
      </c>
      <c r="B886" s="47" t="s">
        <v>865</v>
      </c>
      <c r="C886" s="48">
        <f t="shared" ref="C886" si="356">D886+F886+G886+H886+I886+K886+L886+M886+O886+P886+Q886+R886+S886+U886+W886+V886+X886</f>
        <v>29928775.760000002</v>
      </c>
      <c r="D886" s="41"/>
      <c r="E886" s="85"/>
      <c r="F886" s="41"/>
      <c r="G886" s="39"/>
      <c r="H886" s="43"/>
      <c r="I886" s="50">
        <v>19404424.219999999</v>
      </c>
      <c r="J886" s="73">
        <v>1</v>
      </c>
      <c r="K886" s="95">
        <v>2771340</v>
      </c>
      <c r="L886" s="39">
        <v>5926372.6500000004</v>
      </c>
      <c r="M886" s="40"/>
      <c r="N886" s="62"/>
      <c r="O886" s="39"/>
      <c r="P886" s="44"/>
      <c r="Q886" s="60"/>
      <c r="R886" s="42"/>
      <c r="S886" s="42"/>
      <c r="T886" s="42"/>
      <c r="U886" s="42"/>
      <c r="V886" s="76">
        <v>1405106.84</v>
      </c>
      <c r="W886" s="41">
        <f t="shared" si="354"/>
        <v>421532.05</v>
      </c>
      <c r="X886" s="42"/>
      <c r="Y886" s="42"/>
      <c r="Z886" s="42"/>
      <c r="AA886" s="42"/>
      <c r="AB886" s="45">
        <f>C886</f>
        <v>29928775.760000002</v>
      </c>
      <c r="AC886" s="46"/>
      <c r="AD886" s="46">
        <v>2028</v>
      </c>
      <c r="AE886" s="46">
        <v>2028</v>
      </c>
      <c r="AF886" s="4"/>
      <c r="AG886" s="16"/>
    </row>
    <row r="887" spans="1:33" s="5" customFormat="1" ht="24" customHeight="1">
      <c r="A887" s="46">
        <f t="shared" si="355"/>
        <v>230</v>
      </c>
      <c r="B887" s="47" t="s">
        <v>866</v>
      </c>
      <c r="C887" s="48">
        <f t="shared" ref="C887:C895" si="357">D887+F887+G887+H887+I887+K887+L887+M887+O887+P887+Q887+R887+S887+V887+W887+X887</f>
        <v>2951477.1</v>
      </c>
      <c r="D887" s="169"/>
      <c r="E887" s="169"/>
      <c r="F887" s="169"/>
      <c r="G887" s="171"/>
      <c r="H887" s="169"/>
      <c r="I887" s="169"/>
      <c r="J887" s="73">
        <v>1</v>
      </c>
      <c r="K887" s="95">
        <v>2771340</v>
      </c>
      <c r="L887" s="171"/>
      <c r="M887" s="171"/>
      <c r="N887" s="171"/>
      <c r="O887" s="171"/>
      <c r="P887" s="169"/>
      <c r="Q887" s="169"/>
      <c r="R887" s="169"/>
      <c r="S887" s="169"/>
      <c r="T887" s="169"/>
      <c r="U887" s="169"/>
      <c r="V887" s="50">
        <v>138567</v>
      </c>
      <c r="W887" s="41">
        <f t="shared" si="354"/>
        <v>41570.1</v>
      </c>
      <c r="X887" s="50"/>
      <c r="Y887" s="50"/>
      <c r="Z887" s="50"/>
      <c r="AA887" s="50"/>
      <c r="AB887" s="50">
        <f t="shared" ref="AB887:AB890" si="358">C887</f>
        <v>2951477.1</v>
      </c>
      <c r="AC887" s="170"/>
      <c r="AD887" s="46">
        <v>2028</v>
      </c>
      <c r="AE887" s="46">
        <v>2028</v>
      </c>
      <c r="AF887" s="4"/>
      <c r="AG887" s="16"/>
    </row>
    <row r="888" spans="1:33" s="5" customFormat="1" ht="24" customHeight="1">
      <c r="A888" s="46">
        <f t="shared" si="355"/>
        <v>231</v>
      </c>
      <c r="B888" s="47" t="s">
        <v>739</v>
      </c>
      <c r="C888" s="48">
        <f t="shared" si="357"/>
        <v>2951477.1</v>
      </c>
      <c r="D888" s="169"/>
      <c r="E888" s="169"/>
      <c r="F888" s="169"/>
      <c r="G888" s="171"/>
      <c r="H888" s="169"/>
      <c r="I888" s="169"/>
      <c r="J888" s="73">
        <v>1</v>
      </c>
      <c r="K888" s="95">
        <v>2771340</v>
      </c>
      <c r="L888" s="171"/>
      <c r="M888" s="171"/>
      <c r="N888" s="171"/>
      <c r="O888" s="171"/>
      <c r="P888" s="169"/>
      <c r="Q888" s="169"/>
      <c r="R888" s="169"/>
      <c r="S888" s="169"/>
      <c r="T888" s="169"/>
      <c r="U888" s="169"/>
      <c r="V888" s="50">
        <v>138567</v>
      </c>
      <c r="W888" s="41">
        <f t="shared" si="354"/>
        <v>41570.1</v>
      </c>
      <c r="X888" s="50"/>
      <c r="Y888" s="42"/>
      <c r="Z888" s="42"/>
      <c r="AA888" s="42"/>
      <c r="AB888" s="45">
        <f t="shared" si="358"/>
        <v>2951477.1</v>
      </c>
      <c r="AC888" s="46"/>
      <c r="AD888" s="46">
        <v>2028</v>
      </c>
      <c r="AE888" s="46">
        <v>2028</v>
      </c>
      <c r="AF888" s="4"/>
      <c r="AG888" s="16"/>
    </row>
    <row r="889" spans="1:33" s="5" customFormat="1" ht="24" customHeight="1">
      <c r="A889" s="46">
        <f t="shared" si="355"/>
        <v>232</v>
      </c>
      <c r="B889" s="79" t="s">
        <v>82</v>
      </c>
      <c r="C889" s="48">
        <f t="shared" si="357"/>
        <v>2951477.1</v>
      </c>
      <c r="D889" s="169"/>
      <c r="E889" s="169"/>
      <c r="F889" s="169"/>
      <c r="G889" s="171"/>
      <c r="H889" s="169"/>
      <c r="I889" s="169"/>
      <c r="J889" s="73">
        <v>1</v>
      </c>
      <c r="K889" s="95">
        <v>2771340</v>
      </c>
      <c r="L889" s="171"/>
      <c r="M889" s="171"/>
      <c r="N889" s="171"/>
      <c r="O889" s="171"/>
      <c r="P889" s="169"/>
      <c r="Q889" s="169"/>
      <c r="R889" s="50"/>
      <c r="S889" s="169"/>
      <c r="T889" s="169"/>
      <c r="U889" s="169"/>
      <c r="V889" s="50">
        <v>138567</v>
      </c>
      <c r="W889" s="41">
        <f t="shared" si="354"/>
        <v>41570.1</v>
      </c>
      <c r="X889" s="42"/>
      <c r="Y889" s="42"/>
      <c r="Z889" s="42"/>
      <c r="AA889" s="42"/>
      <c r="AB889" s="45">
        <f t="shared" si="358"/>
        <v>2951477.1</v>
      </c>
      <c r="AC889" s="46"/>
      <c r="AD889" s="46">
        <v>2028</v>
      </c>
      <c r="AE889" s="46">
        <v>2028</v>
      </c>
      <c r="AF889" s="16"/>
    </row>
    <row r="890" spans="1:33" s="5" customFormat="1" ht="24" customHeight="1">
      <c r="A890" s="46">
        <f t="shared" si="355"/>
        <v>233</v>
      </c>
      <c r="B890" s="79" t="s">
        <v>50</v>
      </c>
      <c r="C890" s="48">
        <f t="shared" si="357"/>
        <v>2951477.1</v>
      </c>
      <c r="D890" s="169"/>
      <c r="E890" s="169"/>
      <c r="F890" s="169"/>
      <c r="G890" s="171"/>
      <c r="H890" s="169"/>
      <c r="I890" s="169"/>
      <c r="J890" s="73">
        <v>1</v>
      </c>
      <c r="K890" s="95">
        <v>2771340</v>
      </c>
      <c r="L890" s="171"/>
      <c r="M890" s="171"/>
      <c r="N890" s="171"/>
      <c r="O890" s="171"/>
      <c r="P890" s="169"/>
      <c r="Q890" s="169"/>
      <c r="R890" s="169"/>
      <c r="S890" s="169"/>
      <c r="T890" s="169"/>
      <c r="U890" s="169"/>
      <c r="V890" s="50">
        <v>138567</v>
      </c>
      <c r="W890" s="41">
        <f t="shared" si="354"/>
        <v>41570.1</v>
      </c>
      <c r="X890" s="42"/>
      <c r="Y890" s="42"/>
      <c r="Z890" s="42"/>
      <c r="AA890" s="42"/>
      <c r="AB890" s="45">
        <f t="shared" si="358"/>
        <v>2951477.1</v>
      </c>
      <c r="AC890" s="46"/>
      <c r="AD890" s="46">
        <v>2028</v>
      </c>
      <c r="AE890" s="46">
        <v>2028</v>
      </c>
      <c r="AF890" s="4"/>
      <c r="AG890" s="16"/>
    </row>
    <row r="891" spans="1:33" s="5" customFormat="1" ht="24" customHeight="1">
      <c r="A891" s="46">
        <f t="shared" si="355"/>
        <v>234</v>
      </c>
      <c r="B891" s="79" t="s">
        <v>867</v>
      </c>
      <c r="C891" s="48">
        <f t="shared" si="357"/>
        <v>2951477.1</v>
      </c>
      <c r="D891" s="169"/>
      <c r="E891" s="169"/>
      <c r="F891" s="169"/>
      <c r="G891" s="171"/>
      <c r="H891" s="169"/>
      <c r="I891" s="169"/>
      <c r="J891" s="73">
        <v>1</v>
      </c>
      <c r="K891" s="95">
        <v>2771340</v>
      </c>
      <c r="L891" s="171"/>
      <c r="M891" s="171"/>
      <c r="N891" s="171"/>
      <c r="O891" s="171"/>
      <c r="P891" s="169"/>
      <c r="Q891" s="169"/>
      <c r="R891" s="169"/>
      <c r="S891" s="169"/>
      <c r="T891" s="169"/>
      <c r="U891" s="169"/>
      <c r="V891" s="50">
        <v>138567</v>
      </c>
      <c r="W891" s="41">
        <f t="shared" si="354"/>
        <v>41570.1</v>
      </c>
      <c r="X891" s="104"/>
      <c r="Y891" s="104"/>
      <c r="Z891" s="104"/>
      <c r="AA891" s="104"/>
      <c r="AB891" s="45">
        <f>C891</f>
        <v>2951477.1</v>
      </c>
      <c r="AC891" s="46"/>
      <c r="AD891" s="46">
        <v>2028</v>
      </c>
      <c r="AE891" s="46">
        <v>2028</v>
      </c>
      <c r="AF891" s="4"/>
      <c r="AG891" s="16"/>
    </row>
    <row r="892" spans="1:33" s="5" customFormat="1" ht="24" customHeight="1">
      <c r="A892" s="46">
        <f t="shared" si="355"/>
        <v>235</v>
      </c>
      <c r="B892" s="79" t="s">
        <v>173</v>
      </c>
      <c r="C892" s="48">
        <f t="shared" si="357"/>
        <v>2951477.1</v>
      </c>
      <c r="D892" s="169"/>
      <c r="E892" s="169"/>
      <c r="F892" s="169"/>
      <c r="G892" s="171"/>
      <c r="H892" s="169"/>
      <c r="I892" s="169"/>
      <c r="J892" s="73">
        <v>1</v>
      </c>
      <c r="K892" s="95">
        <v>2771340</v>
      </c>
      <c r="L892" s="171"/>
      <c r="M892" s="171"/>
      <c r="N892" s="171"/>
      <c r="O892" s="171"/>
      <c r="P892" s="169"/>
      <c r="Q892" s="169"/>
      <c r="R892" s="169"/>
      <c r="S892" s="169"/>
      <c r="T892" s="169"/>
      <c r="U892" s="169"/>
      <c r="V892" s="50">
        <v>138567</v>
      </c>
      <c r="W892" s="41">
        <f t="shared" si="354"/>
        <v>41570.1</v>
      </c>
      <c r="X892" s="42"/>
      <c r="Y892" s="42"/>
      <c r="Z892" s="42"/>
      <c r="AA892" s="42"/>
      <c r="AB892" s="45">
        <f>C892</f>
        <v>2951477.1</v>
      </c>
      <c r="AC892" s="46"/>
      <c r="AD892" s="46">
        <v>2028</v>
      </c>
      <c r="AE892" s="46">
        <v>2028</v>
      </c>
      <c r="AF892" s="4"/>
      <c r="AG892" s="16"/>
    </row>
    <row r="893" spans="1:33" s="5" customFormat="1" ht="24" customHeight="1">
      <c r="A893" s="46">
        <f t="shared" si="355"/>
        <v>236</v>
      </c>
      <c r="B893" s="79" t="s">
        <v>740</v>
      </c>
      <c r="C893" s="48">
        <f t="shared" si="357"/>
        <v>2951477.1</v>
      </c>
      <c r="D893" s="169"/>
      <c r="E893" s="169"/>
      <c r="F893" s="169"/>
      <c r="G893" s="171"/>
      <c r="H893" s="169"/>
      <c r="I893" s="169"/>
      <c r="J893" s="73">
        <v>1</v>
      </c>
      <c r="K893" s="95">
        <v>2771340</v>
      </c>
      <c r="L893" s="171"/>
      <c r="M893" s="171"/>
      <c r="N893" s="171"/>
      <c r="O893" s="171"/>
      <c r="P893" s="169"/>
      <c r="Q893" s="169"/>
      <c r="R893" s="169"/>
      <c r="S893" s="169"/>
      <c r="T893" s="169"/>
      <c r="U893" s="169"/>
      <c r="V893" s="50">
        <v>138567</v>
      </c>
      <c r="W893" s="41">
        <f t="shared" si="354"/>
        <v>41570.1</v>
      </c>
      <c r="X893" s="42"/>
      <c r="Y893" s="42"/>
      <c r="Z893" s="42"/>
      <c r="AA893" s="42"/>
      <c r="AB893" s="45">
        <f>C893</f>
        <v>2951477.1</v>
      </c>
      <c r="AC893" s="46"/>
      <c r="AD893" s="46">
        <v>2028</v>
      </c>
      <c r="AE893" s="46">
        <v>2028</v>
      </c>
      <c r="AF893" s="4"/>
      <c r="AG893" s="16"/>
    </row>
    <row r="894" spans="1:33" s="5" customFormat="1" ht="24" customHeight="1">
      <c r="A894" s="46">
        <f t="shared" si="355"/>
        <v>237</v>
      </c>
      <c r="B894" s="79" t="s">
        <v>152</v>
      </c>
      <c r="C894" s="48">
        <f t="shared" si="357"/>
        <v>5902954.2000000002</v>
      </c>
      <c r="D894" s="169"/>
      <c r="E894" s="169"/>
      <c r="F894" s="169"/>
      <c r="G894" s="171"/>
      <c r="H894" s="169"/>
      <c r="I894" s="169"/>
      <c r="J894" s="73">
        <v>2</v>
      </c>
      <c r="K894" s="95">
        <f>2771340*J894</f>
        <v>5542680</v>
      </c>
      <c r="L894" s="171"/>
      <c r="M894" s="171"/>
      <c r="N894" s="171"/>
      <c r="O894" s="171"/>
      <c r="P894" s="169"/>
      <c r="Q894" s="169"/>
      <c r="R894" s="169"/>
      <c r="S894" s="169"/>
      <c r="T894" s="169"/>
      <c r="U894" s="169"/>
      <c r="V894" s="50">
        <v>277134</v>
      </c>
      <c r="W894" s="41">
        <f t="shared" si="354"/>
        <v>83140.2</v>
      </c>
      <c r="X894" s="50"/>
      <c r="Y894" s="42"/>
      <c r="Z894" s="42"/>
      <c r="AA894" s="42"/>
      <c r="AB894" s="45">
        <f t="shared" ref="AB894:AB895" si="359">C894</f>
        <v>5902954.2000000002</v>
      </c>
      <c r="AC894" s="46"/>
      <c r="AD894" s="46">
        <v>2028</v>
      </c>
      <c r="AE894" s="46">
        <v>2028</v>
      </c>
      <c r="AF894" s="4"/>
      <c r="AG894" s="16"/>
    </row>
    <row r="895" spans="1:33" s="5" customFormat="1" ht="24" customHeight="1">
      <c r="A895" s="46">
        <f t="shared" si="355"/>
        <v>238</v>
      </c>
      <c r="B895" s="79" t="s">
        <v>153</v>
      </c>
      <c r="C895" s="48">
        <f t="shared" si="357"/>
        <v>2951477.1</v>
      </c>
      <c r="D895" s="169"/>
      <c r="E895" s="169"/>
      <c r="F895" s="169"/>
      <c r="G895" s="171"/>
      <c r="H895" s="169"/>
      <c r="I895" s="169"/>
      <c r="J895" s="73">
        <v>1</v>
      </c>
      <c r="K895" s="95">
        <v>2771340</v>
      </c>
      <c r="L895" s="171"/>
      <c r="M895" s="171"/>
      <c r="N895" s="171"/>
      <c r="O895" s="171"/>
      <c r="P895" s="169"/>
      <c r="Q895" s="169"/>
      <c r="R895" s="169"/>
      <c r="S895" s="169"/>
      <c r="T895" s="169"/>
      <c r="U895" s="169"/>
      <c r="V895" s="50">
        <v>138567</v>
      </c>
      <c r="W895" s="41">
        <f t="shared" si="354"/>
        <v>41570.1</v>
      </c>
      <c r="X895" s="50"/>
      <c r="Y895" s="42"/>
      <c r="Z895" s="42"/>
      <c r="AA895" s="42"/>
      <c r="AB895" s="45">
        <f t="shared" si="359"/>
        <v>2951477.1</v>
      </c>
      <c r="AC895" s="46"/>
      <c r="AD895" s="46">
        <v>2028</v>
      </c>
      <c r="AE895" s="46">
        <v>2028</v>
      </c>
      <c r="AF895" s="4"/>
      <c r="AG895" s="16"/>
    </row>
    <row r="896" spans="1:33" s="26" customFormat="1" ht="24" customHeight="1">
      <c r="A896" s="175" t="s">
        <v>601</v>
      </c>
      <c r="B896" s="175"/>
      <c r="C896" s="61">
        <f t="shared" ref="C896:AC896" si="360">SUM(C884:C895)</f>
        <v>111444177.25</v>
      </c>
      <c r="D896" s="61">
        <f t="shared" si="360"/>
        <v>5690337.1799999997</v>
      </c>
      <c r="E896" s="87">
        <f t="shared" si="360"/>
        <v>0</v>
      </c>
      <c r="F896" s="61">
        <f t="shared" si="360"/>
        <v>0</v>
      </c>
      <c r="G896" s="61">
        <f t="shared" si="360"/>
        <v>3913016.91</v>
      </c>
      <c r="H896" s="61">
        <f t="shared" si="360"/>
        <v>5616142.5300000003</v>
      </c>
      <c r="I896" s="61">
        <f t="shared" si="360"/>
        <v>40903134.770000003</v>
      </c>
      <c r="J896" s="87">
        <f t="shared" si="360"/>
        <v>13</v>
      </c>
      <c r="K896" s="61">
        <f t="shared" si="360"/>
        <v>36027420</v>
      </c>
      <c r="L896" s="61">
        <f t="shared" si="360"/>
        <v>12492368.57</v>
      </c>
      <c r="M896" s="61">
        <f t="shared" si="360"/>
        <v>0</v>
      </c>
      <c r="N896" s="87">
        <f t="shared" si="360"/>
        <v>0</v>
      </c>
      <c r="O896" s="61">
        <f t="shared" si="360"/>
        <v>0</v>
      </c>
      <c r="P896" s="61">
        <f t="shared" si="360"/>
        <v>0</v>
      </c>
      <c r="Q896" s="61">
        <f t="shared" si="360"/>
        <v>0</v>
      </c>
      <c r="R896" s="61">
        <f t="shared" si="360"/>
        <v>0</v>
      </c>
      <c r="S896" s="61">
        <f t="shared" si="360"/>
        <v>0</v>
      </c>
      <c r="T896" s="61">
        <f t="shared" si="360"/>
        <v>0</v>
      </c>
      <c r="U896" s="61">
        <f t="shared" si="360"/>
        <v>0</v>
      </c>
      <c r="V896" s="61">
        <f t="shared" si="360"/>
        <v>5232120.99</v>
      </c>
      <c r="W896" s="61">
        <f t="shared" si="360"/>
        <v>1569636.3</v>
      </c>
      <c r="X896" s="61">
        <f t="shared" si="360"/>
        <v>0</v>
      </c>
      <c r="Y896" s="61">
        <f t="shared" si="360"/>
        <v>0</v>
      </c>
      <c r="Z896" s="61">
        <f t="shared" si="360"/>
        <v>0</v>
      </c>
      <c r="AA896" s="61">
        <f t="shared" si="360"/>
        <v>0</v>
      </c>
      <c r="AB896" s="61">
        <f t="shared" si="360"/>
        <v>111444177.25</v>
      </c>
      <c r="AC896" s="61">
        <f t="shared" si="360"/>
        <v>0</v>
      </c>
      <c r="AD896" s="170" t="s">
        <v>29</v>
      </c>
      <c r="AE896" s="170" t="s">
        <v>29</v>
      </c>
      <c r="AF896" s="24"/>
      <c r="AG896" s="25"/>
    </row>
    <row r="897" spans="1:33" ht="24" customHeight="1">
      <c r="A897" s="179" t="s">
        <v>111</v>
      </c>
      <c r="B897" s="179"/>
      <c r="C897" s="179"/>
      <c r="D897" s="179"/>
      <c r="E897" s="179"/>
      <c r="F897" s="179"/>
      <c r="G897" s="179"/>
      <c r="H897" s="179"/>
      <c r="I897" s="179"/>
      <c r="J897" s="179"/>
      <c r="K897" s="179"/>
      <c r="L897" s="179"/>
      <c r="M897" s="179"/>
      <c r="N897" s="179"/>
      <c r="O897" s="179"/>
      <c r="P897" s="179"/>
      <c r="Q897" s="179"/>
      <c r="R897" s="179"/>
      <c r="S897" s="179"/>
      <c r="T897" s="179"/>
      <c r="U897" s="179"/>
      <c r="V897" s="179"/>
      <c r="W897" s="179"/>
      <c r="X897" s="179"/>
      <c r="Y897" s="179"/>
      <c r="Z897" s="179"/>
      <c r="AA897" s="179"/>
      <c r="AB897" s="179"/>
      <c r="AC897" s="179"/>
      <c r="AD897" s="179"/>
      <c r="AE897" s="179"/>
      <c r="AF897" s="93"/>
      <c r="AG897" s="94"/>
    </row>
    <row r="898" spans="1:33" ht="24" customHeight="1">
      <c r="A898" s="46">
        <f>A895+1</f>
        <v>239</v>
      </c>
      <c r="B898" s="80" t="s">
        <v>83</v>
      </c>
      <c r="C898" s="48">
        <f>D898+F898+G898+H898+I898+K898+L898+M898+O898+P898+Q898+R898+S898+W898+V898+X898</f>
        <v>17439904.890000001</v>
      </c>
      <c r="D898" s="50">
        <v>1829032.18</v>
      </c>
      <c r="E898" s="50"/>
      <c r="F898" s="50"/>
      <c r="G898" s="49">
        <v>1425620.25</v>
      </c>
      <c r="H898" s="50">
        <v>3262302.42</v>
      </c>
      <c r="I898" s="50">
        <v>7496402.2599999998</v>
      </c>
      <c r="J898" s="50"/>
      <c r="K898" s="50"/>
      <c r="L898" s="49">
        <v>2362140.44</v>
      </c>
      <c r="M898" s="49"/>
      <c r="N898" s="49"/>
      <c r="O898" s="49"/>
      <c r="P898" s="50"/>
      <c r="Q898" s="50"/>
      <c r="R898" s="90"/>
      <c r="S898" s="50"/>
      <c r="T898" s="50"/>
      <c r="U898" s="50"/>
      <c r="V898" s="90">
        <v>818774.88</v>
      </c>
      <c r="W898" s="58">
        <f t="shared" ref="W898:W899" si="361">ROUND((D898+F898+G898+H898+I898+K898+L898+M898+O898+P898+Q898+R898+S898)*1.5%,2)</f>
        <v>245632.46</v>
      </c>
      <c r="X898" s="169"/>
      <c r="Y898" s="45"/>
      <c r="Z898" s="45"/>
      <c r="AA898" s="169"/>
      <c r="AB898" s="45">
        <f>C898</f>
        <v>17439904.890000001</v>
      </c>
      <c r="AC898" s="169"/>
      <c r="AD898" s="46">
        <v>2028</v>
      </c>
      <c r="AE898" s="46">
        <v>2028</v>
      </c>
      <c r="AF898" s="94"/>
      <c r="AG898" s="33"/>
    </row>
    <row r="899" spans="1:33" s="5" customFormat="1" ht="24" customHeight="1">
      <c r="A899" s="46">
        <f>A898+1</f>
        <v>240</v>
      </c>
      <c r="B899" s="80" t="s">
        <v>741</v>
      </c>
      <c r="C899" s="48">
        <f>D899+F899+G899+H899+I899+K899+L899+M899+O899+P899+Q899+R899+S899+W899+V899+X899</f>
        <v>4623071.5599999996</v>
      </c>
      <c r="D899" s="41"/>
      <c r="E899" s="41"/>
      <c r="F899" s="41"/>
      <c r="G899" s="39"/>
      <c r="H899" s="43"/>
      <c r="I899" s="43"/>
      <c r="J899" s="42"/>
      <c r="K899" s="41"/>
      <c r="L899" s="39"/>
      <c r="M899" s="40"/>
      <c r="N899" s="40"/>
      <c r="O899" s="40"/>
      <c r="P899" s="41"/>
      <c r="Q899" s="41">
        <v>1358768.38</v>
      </c>
      <c r="R899" s="41"/>
      <c r="S899" s="43">
        <v>2982143.89</v>
      </c>
      <c r="T899" s="43"/>
      <c r="U899" s="43"/>
      <c r="V899" s="76">
        <v>217045.61</v>
      </c>
      <c r="W899" s="58">
        <f t="shared" si="361"/>
        <v>65113.68</v>
      </c>
      <c r="X899" s="42"/>
      <c r="Y899" s="42"/>
      <c r="Z899" s="42"/>
      <c r="AA899" s="42"/>
      <c r="AB899" s="45">
        <f>C899</f>
        <v>4623071.5599999996</v>
      </c>
      <c r="AC899" s="46"/>
      <c r="AD899" s="46">
        <v>2028</v>
      </c>
      <c r="AE899" s="46">
        <v>2028</v>
      </c>
      <c r="AF899" s="4"/>
      <c r="AG899" s="16"/>
    </row>
    <row r="900" spans="1:33" s="26" customFormat="1" ht="24" customHeight="1">
      <c r="A900" s="175" t="s">
        <v>601</v>
      </c>
      <c r="B900" s="175"/>
      <c r="C900" s="61">
        <f t="shared" ref="C900:AC900" si="362">SUM(C898:C899)</f>
        <v>22062976.449999999</v>
      </c>
      <c r="D900" s="61">
        <f t="shared" si="362"/>
        <v>1829032.18</v>
      </c>
      <c r="E900" s="61">
        <f t="shared" si="362"/>
        <v>0</v>
      </c>
      <c r="F900" s="61">
        <f t="shared" si="362"/>
        <v>0</v>
      </c>
      <c r="G900" s="61">
        <f t="shared" si="362"/>
        <v>1425620.25</v>
      </c>
      <c r="H900" s="61">
        <f t="shared" si="362"/>
        <v>3262302.42</v>
      </c>
      <c r="I900" s="61">
        <f t="shared" si="362"/>
        <v>7496402.2599999998</v>
      </c>
      <c r="J900" s="61">
        <f t="shared" si="362"/>
        <v>0</v>
      </c>
      <c r="K900" s="61">
        <f t="shared" si="362"/>
        <v>0</v>
      </c>
      <c r="L900" s="61">
        <f t="shared" si="362"/>
        <v>2362140.44</v>
      </c>
      <c r="M900" s="61">
        <f t="shared" si="362"/>
        <v>0</v>
      </c>
      <c r="N900" s="61">
        <f t="shared" si="362"/>
        <v>0</v>
      </c>
      <c r="O900" s="61">
        <f t="shared" si="362"/>
        <v>0</v>
      </c>
      <c r="P900" s="61">
        <f t="shared" si="362"/>
        <v>0</v>
      </c>
      <c r="Q900" s="61">
        <f t="shared" si="362"/>
        <v>1358768.38</v>
      </c>
      <c r="R900" s="61">
        <f t="shared" si="362"/>
        <v>0</v>
      </c>
      <c r="S900" s="61">
        <f t="shared" si="362"/>
        <v>2982143.89</v>
      </c>
      <c r="T900" s="61">
        <f t="shared" si="362"/>
        <v>0</v>
      </c>
      <c r="U900" s="61">
        <f t="shared" si="362"/>
        <v>0</v>
      </c>
      <c r="V900" s="61">
        <f t="shared" si="362"/>
        <v>1035820.49</v>
      </c>
      <c r="W900" s="61">
        <f t="shared" si="362"/>
        <v>310746.14</v>
      </c>
      <c r="X900" s="61">
        <f t="shared" si="362"/>
        <v>0</v>
      </c>
      <c r="Y900" s="61">
        <f t="shared" si="362"/>
        <v>0</v>
      </c>
      <c r="Z900" s="61">
        <f t="shared" si="362"/>
        <v>0</v>
      </c>
      <c r="AA900" s="61">
        <f t="shared" si="362"/>
        <v>0</v>
      </c>
      <c r="AB900" s="61">
        <f t="shared" si="362"/>
        <v>22062976.449999999</v>
      </c>
      <c r="AC900" s="61">
        <f t="shared" si="362"/>
        <v>0</v>
      </c>
      <c r="AD900" s="170" t="s">
        <v>29</v>
      </c>
      <c r="AE900" s="170" t="s">
        <v>29</v>
      </c>
      <c r="AF900" s="24"/>
      <c r="AG900" s="25"/>
    </row>
    <row r="901" spans="1:33" s="26" customFormat="1" ht="24" customHeight="1">
      <c r="A901" s="176" t="s">
        <v>183</v>
      </c>
      <c r="B901" s="177"/>
      <c r="C901" s="177"/>
      <c r="D901" s="177"/>
      <c r="E901" s="177"/>
      <c r="F901" s="177"/>
      <c r="G901" s="177"/>
      <c r="H901" s="177"/>
      <c r="I901" s="177"/>
      <c r="J901" s="177"/>
      <c r="K901" s="177"/>
      <c r="L901" s="177"/>
      <c r="M901" s="177"/>
      <c r="N901" s="177"/>
      <c r="O901" s="177"/>
      <c r="P901" s="177"/>
      <c r="Q901" s="177"/>
      <c r="R901" s="177"/>
      <c r="S901" s="177"/>
      <c r="T901" s="177"/>
      <c r="U901" s="177"/>
      <c r="V901" s="177"/>
      <c r="W901" s="177"/>
      <c r="X901" s="177"/>
      <c r="Y901" s="177"/>
      <c r="Z901" s="177"/>
      <c r="AA901" s="177"/>
      <c r="AB901" s="177"/>
      <c r="AC901" s="177"/>
      <c r="AD901" s="177"/>
      <c r="AE901" s="178"/>
      <c r="AF901" s="24"/>
      <c r="AG901" s="25"/>
    </row>
    <row r="902" spans="1:33" ht="24" customHeight="1">
      <c r="A902" s="179" t="s">
        <v>195</v>
      </c>
      <c r="B902" s="179"/>
      <c r="C902" s="179"/>
      <c r="D902" s="179"/>
      <c r="E902" s="179"/>
      <c r="F902" s="179"/>
      <c r="G902" s="179"/>
      <c r="H902" s="179"/>
      <c r="I902" s="179"/>
      <c r="J902" s="179"/>
      <c r="K902" s="179"/>
      <c r="L902" s="179"/>
      <c r="M902" s="179"/>
      <c r="N902" s="179"/>
      <c r="O902" s="179"/>
      <c r="P902" s="179"/>
      <c r="Q902" s="179"/>
      <c r="R902" s="179"/>
      <c r="S902" s="179"/>
      <c r="T902" s="179"/>
      <c r="U902" s="179"/>
      <c r="V902" s="179"/>
      <c r="W902" s="179"/>
      <c r="X902" s="179"/>
      <c r="Y902" s="179"/>
      <c r="Z902" s="179"/>
      <c r="AA902" s="179"/>
      <c r="AB902" s="179"/>
      <c r="AC902" s="179"/>
      <c r="AD902" s="179"/>
      <c r="AE902" s="179"/>
      <c r="AF902" s="93"/>
      <c r="AG902" s="94"/>
    </row>
    <row r="903" spans="1:33" ht="24" customHeight="1">
      <c r="A903" s="46">
        <f>A899+1</f>
        <v>241</v>
      </c>
      <c r="B903" s="47" t="s">
        <v>868</v>
      </c>
      <c r="C903" s="48">
        <f t="shared" ref="C903:C904" si="363">D903+F903+G903+H903+I903+K903+L903+M903+O903+P903+Q903+R903+S903+W903+V903+X903</f>
        <v>10744822.060000001</v>
      </c>
      <c r="D903" s="41"/>
      <c r="E903" s="41"/>
      <c r="F903" s="41"/>
      <c r="G903" s="39"/>
      <c r="H903" s="43"/>
      <c r="I903" s="43"/>
      <c r="J903" s="85"/>
      <c r="K903" s="41"/>
      <c r="L903" s="39"/>
      <c r="M903" s="40"/>
      <c r="N903" s="40"/>
      <c r="O903" s="40"/>
      <c r="P903" s="41"/>
      <c r="Q903" s="41">
        <v>4892807.7</v>
      </c>
      <c r="R903" s="41"/>
      <c r="S903" s="43">
        <v>5196227.0999999996</v>
      </c>
      <c r="T903" s="43"/>
      <c r="U903" s="43"/>
      <c r="V903" s="81">
        <v>504451.74</v>
      </c>
      <c r="W903" s="45">
        <f t="shared" ref="W903:W908" si="364">ROUND((D903+F903+G903+H903+I903+K903+L903+M903+O903+P903+Q903+R903+S903)*1.5%,2)</f>
        <v>151335.51999999999</v>
      </c>
      <c r="X903" s="42"/>
      <c r="Y903" s="42"/>
      <c r="Z903" s="42"/>
      <c r="AA903" s="42"/>
      <c r="AB903" s="45">
        <f t="shared" ref="AB903:AB904" si="365">C903</f>
        <v>10744822.060000001</v>
      </c>
      <c r="AC903" s="169"/>
      <c r="AD903" s="46">
        <v>2028</v>
      </c>
      <c r="AE903" s="46">
        <v>2028</v>
      </c>
      <c r="AF903" s="94"/>
      <c r="AG903" s="94"/>
    </row>
    <row r="904" spans="1:33" ht="24" customHeight="1">
      <c r="A904" s="46">
        <f t="shared" ref="A904:A908" si="366">A903+1</f>
        <v>242</v>
      </c>
      <c r="B904" s="47" t="s">
        <v>869</v>
      </c>
      <c r="C904" s="48">
        <f t="shared" si="363"/>
        <v>6793194.3399999999</v>
      </c>
      <c r="D904" s="41"/>
      <c r="E904" s="41"/>
      <c r="F904" s="41"/>
      <c r="G904" s="39"/>
      <c r="H904" s="43"/>
      <c r="I904" s="43"/>
      <c r="J904" s="85"/>
      <c r="K904" s="41"/>
      <c r="L904" s="39"/>
      <c r="M904" s="40"/>
      <c r="N904" s="40"/>
      <c r="O904" s="40"/>
      <c r="P904" s="41"/>
      <c r="Q904" s="41">
        <v>3093377.76</v>
      </c>
      <c r="R904" s="41"/>
      <c r="S904" s="43">
        <v>3285208.48</v>
      </c>
      <c r="T904" s="43"/>
      <c r="U904" s="43"/>
      <c r="V904" s="81">
        <v>318929.31</v>
      </c>
      <c r="W904" s="45">
        <f t="shared" si="364"/>
        <v>95678.79</v>
      </c>
      <c r="X904" s="42"/>
      <c r="Y904" s="42"/>
      <c r="Z904" s="42"/>
      <c r="AA904" s="42"/>
      <c r="AB904" s="45">
        <f t="shared" si="365"/>
        <v>6793194.3399999999</v>
      </c>
      <c r="AC904" s="169"/>
      <c r="AD904" s="46">
        <v>2028</v>
      </c>
      <c r="AE904" s="46">
        <v>2028</v>
      </c>
      <c r="AF904" s="94"/>
      <c r="AG904" s="94"/>
    </row>
    <row r="905" spans="1:33" s="5" customFormat="1" ht="24" customHeight="1">
      <c r="A905" s="46">
        <f t="shared" si="366"/>
        <v>243</v>
      </c>
      <c r="B905" s="47" t="s">
        <v>742</v>
      </c>
      <c r="C905" s="48">
        <f>D905+F905+G905+H905+I905+K905+L905+M905+O905+P905+Q905+R905+S905+W905+V905+X905</f>
        <v>2951477.1</v>
      </c>
      <c r="D905" s="41"/>
      <c r="E905" s="41"/>
      <c r="F905" s="41"/>
      <c r="G905" s="39"/>
      <c r="H905" s="43"/>
      <c r="I905" s="43"/>
      <c r="J905" s="85">
        <v>1</v>
      </c>
      <c r="K905" s="95">
        <v>2771340</v>
      </c>
      <c r="L905" s="171"/>
      <c r="M905" s="171"/>
      <c r="N905" s="171"/>
      <c r="O905" s="171"/>
      <c r="P905" s="169"/>
      <c r="Q905" s="169"/>
      <c r="R905" s="169"/>
      <c r="S905" s="169"/>
      <c r="T905" s="169"/>
      <c r="U905" s="169"/>
      <c r="V905" s="50">
        <v>138567</v>
      </c>
      <c r="W905" s="58">
        <f t="shared" si="364"/>
        <v>41570.1</v>
      </c>
      <c r="X905" s="42"/>
      <c r="Y905" s="42"/>
      <c r="Z905" s="42"/>
      <c r="AA905" s="42"/>
      <c r="AB905" s="45">
        <f>C905</f>
        <v>2951477.1</v>
      </c>
      <c r="AC905" s="46"/>
      <c r="AD905" s="46">
        <v>2028</v>
      </c>
      <c r="AE905" s="46">
        <v>2028</v>
      </c>
      <c r="AF905" s="4"/>
      <c r="AG905" s="16"/>
    </row>
    <row r="906" spans="1:33" s="5" customFormat="1" ht="24" customHeight="1">
      <c r="A906" s="46">
        <f t="shared" si="366"/>
        <v>244</v>
      </c>
      <c r="B906" s="47" t="s">
        <v>743</v>
      </c>
      <c r="C906" s="48">
        <f>D906+F906+G906+H906+I906+K906+L906+M906+O906+P906+Q906+R906+S906+W906+V906+X906</f>
        <v>14850317.460000001</v>
      </c>
      <c r="D906" s="41"/>
      <c r="E906" s="41"/>
      <c r="F906" s="41"/>
      <c r="G906" s="39"/>
      <c r="H906" s="43"/>
      <c r="I906" s="43"/>
      <c r="J906" s="85"/>
      <c r="K906" s="41"/>
      <c r="L906" s="39"/>
      <c r="M906" s="40"/>
      <c r="N906" s="40"/>
      <c r="O906" s="40"/>
      <c r="P906" s="41">
        <v>13943960.060000001</v>
      </c>
      <c r="Q906" s="41"/>
      <c r="R906" s="41"/>
      <c r="S906" s="43"/>
      <c r="T906" s="43"/>
      <c r="U906" s="43"/>
      <c r="V906" s="81">
        <v>697198</v>
      </c>
      <c r="W906" s="45">
        <f t="shared" si="364"/>
        <v>209159.4</v>
      </c>
      <c r="X906" s="42"/>
      <c r="Y906" s="42"/>
      <c r="Z906" s="42"/>
      <c r="AA906" s="42"/>
      <c r="AB906" s="45">
        <f t="shared" ref="AB906:AB908" si="367">C906</f>
        <v>14850317.460000001</v>
      </c>
      <c r="AC906" s="46"/>
      <c r="AD906" s="46">
        <v>2028</v>
      </c>
      <c r="AE906" s="46">
        <v>2028</v>
      </c>
      <c r="AF906" s="4"/>
      <c r="AG906" s="16"/>
    </row>
    <row r="907" spans="1:33" s="5" customFormat="1" ht="24" customHeight="1">
      <c r="A907" s="46">
        <f t="shared" si="366"/>
        <v>245</v>
      </c>
      <c r="B907" s="47" t="s">
        <v>744</v>
      </c>
      <c r="C907" s="48">
        <f t="shared" ref="C907:C908" si="368">D907+F907+G907+H907+I907+K907+L907+M907+O907+P907+Q907+R907+S907+W907+V907+X907</f>
        <v>19226397.52</v>
      </c>
      <c r="D907" s="41"/>
      <c r="E907" s="41"/>
      <c r="F907" s="41"/>
      <c r="G907" s="39"/>
      <c r="H907" s="43"/>
      <c r="I907" s="43"/>
      <c r="J907" s="85"/>
      <c r="K907" s="41"/>
      <c r="L907" s="39"/>
      <c r="M907" s="40"/>
      <c r="N907" s="40"/>
      <c r="O907" s="40"/>
      <c r="P907" s="41">
        <v>18052955.420000002</v>
      </c>
      <c r="Q907" s="41"/>
      <c r="R907" s="41"/>
      <c r="S907" s="43"/>
      <c r="T907" s="43"/>
      <c r="U907" s="43"/>
      <c r="V907" s="81">
        <v>902647.77</v>
      </c>
      <c r="W907" s="45">
        <f t="shared" si="364"/>
        <v>270794.33</v>
      </c>
      <c r="X907" s="42"/>
      <c r="Y907" s="42"/>
      <c r="Z907" s="42"/>
      <c r="AA907" s="42"/>
      <c r="AB907" s="45">
        <f t="shared" si="367"/>
        <v>19226397.52</v>
      </c>
      <c r="AC907" s="46"/>
      <c r="AD907" s="46">
        <v>2028</v>
      </c>
      <c r="AE907" s="46">
        <v>2028</v>
      </c>
      <c r="AF907" s="16"/>
      <c r="AG907" s="16"/>
    </row>
    <row r="908" spans="1:33" s="5" customFormat="1" ht="24" customHeight="1">
      <c r="A908" s="46">
        <f t="shared" si="366"/>
        <v>246</v>
      </c>
      <c r="B908" s="47" t="s">
        <v>870</v>
      </c>
      <c r="C908" s="48">
        <f t="shared" si="368"/>
        <v>2951477.1</v>
      </c>
      <c r="D908" s="41"/>
      <c r="E908" s="41"/>
      <c r="F908" s="41"/>
      <c r="G908" s="39"/>
      <c r="H908" s="43"/>
      <c r="I908" s="43"/>
      <c r="J908" s="85">
        <v>1</v>
      </c>
      <c r="K908" s="95">
        <v>2771340</v>
      </c>
      <c r="L908" s="171"/>
      <c r="M908" s="171"/>
      <c r="N908" s="171"/>
      <c r="O908" s="171"/>
      <c r="P908" s="169"/>
      <c r="Q908" s="169"/>
      <c r="R908" s="169"/>
      <c r="S908" s="169"/>
      <c r="T908" s="169"/>
      <c r="U908" s="169"/>
      <c r="V908" s="50">
        <v>138567</v>
      </c>
      <c r="W908" s="58">
        <f t="shared" si="364"/>
        <v>41570.1</v>
      </c>
      <c r="X908" s="42"/>
      <c r="Y908" s="42"/>
      <c r="Z908" s="42"/>
      <c r="AA908" s="42"/>
      <c r="AB908" s="45">
        <f t="shared" si="367"/>
        <v>2951477.1</v>
      </c>
      <c r="AC908" s="46"/>
      <c r="AD908" s="46">
        <v>2028</v>
      </c>
      <c r="AE908" s="46">
        <v>2028</v>
      </c>
      <c r="AF908" s="4"/>
      <c r="AG908" s="16"/>
    </row>
    <row r="909" spans="1:33" s="26" customFormat="1" ht="24" customHeight="1">
      <c r="A909" s="175" t="s">
        <v>601</v>
      </c>
      <c r="B909" s="175"/>
      <c r="C909" s="61">
        <f>SUM(C903:C908)</f>
        <v>57517685.579999998</v>
      </c>
      <c r="D909" s="61">
        <f>SUM(D903:D908)</f>
        <v>0</v>
      </c>
      <c r="E909" s="61">
        <f>SUM(E903:E908)</f>
        <v>0</v>
      </c>
      <c r="F909" s="61">
        <f>SUM(F903:F908)</f>
        <v>0</v>
      </c>
      <c r="G909" s="61">
        <f>SUM(G903:G908)</f>
        <v>0</v>
      </c>
      <c r="H909" s="61">
        <f>SUM(H903:H908)</f>
        <v>0</v>
      </c>
      <c r="I909" s="61">
        <f>SUM(I903:I908)</f>
        <v>0</v>
      </c>
      <c r="J909" s="87">
        <f>SUM(J903:J908)</f>
        <v>2</v>
      </c>
      <c r="K909" s="61">
        <f>SUM(K903:K908)</f>
        <v>5542680</v>
      </c>
      <c r="L909" s="61">
        <f>SUM(L903:L908)</f>
        <v>0</v>
      </c>
      <c r="M909" s="61">
        <f>SUM(M903:M908)</f>
        <v>0</v>
      </c>
      <c r="N909" s="61">
        <f>SUM(N903:N908)</f>
        <v>0</v>
      </c>
      <c r="O909" s="61">
        <f>SUM(O903:O908)</f>
        <v>0</v>
      </c>
      <c r="P909" s="61">
        <f>SUM(P903:P908)</f>
        <v>31996915.48</v>
      </c>
      <c r="Q909" s="61">
        <f>SUM(Q903:Q908)</f>
        <v>7986185.46</v>
      </c>
      <c r="R909" s="61">
        <f>SUM(R903:R908)</f>
        <v>0</v>
      </c>
      <c r="S909" s="61">
        <f>SUM(S903:S908)</f>
        <v>8481435.5800000001</v>
      </c>
      <c r="T909" s="61">
        <f>SUM(T903:T908)</f>
        <v>0</v>
      </c>
      <c r="U909" s="61">
        <f>SUM(U903:U908)</f>
        <v>0</v>
      </c>
      <c r="V909" s="61">
        <f>SUM(V903:V908)</f>
        <v>2700360.82</v>
      </c>
      <c r="W909" s="61">
        <f>SUM(W903:W908)</f>
        <v>810108.24</v>
      </c>
      <c r="X909" s="61">
        <f>SUM(X903:X908)</f>
        <v>0</v>
      </c>
      <c r="Y909" s="61">
        <f>SUM(Y903:Y908)</f>
        <v>0</v>
      </c>
      <c r="Z909" s="61">
        <f>SUM(Z903:Z908)</f>
        <v>0</v>
      </c>
      <c r="AA909" s="61">
        <f>SUM(AA903:AA908)</f>
        <v>0</v>
      </c>
      <c r="AB909" s="61">
        <f>SUM(AB903:AB908)</f>
        <v>57517685.579999998</v>
      </c>
      <c r="AC909" s="61">
        <f>SUM(AC903:AC908)</f>
        <v>0</v>
      </c>
      <c r="AD909" s="170" t="s">
        <v>29</v>
      </c>
      <c r="AE909" s="170" t="s">
        <v>29</v>
      </c>
      <c r="AF909" s="24"/>
      <c r="AG909" s="25"/>
    </row>
    <row r="910" spans="1:33" s="26" customFormat="1" ht="39" customHeight="1">
      <c r="A910" s="175" t="s">
        <v>745</v>
      </c>
      <c r="B910" s="175"/>
      <c r="C910" s="61">
        <f>C909</f>
        <v>57517685.579999998</v>
      </c>
      <c r="D910" s="61">
        <f t="shared" ref="D910:AC910" si="369">D909</f>
        <v>0</v>
      </c>
      <c r="E910" s="61">
        <f t="shared" si="369"/>
        <v>0</v>
      </c>
      <c r="F910" s="61">
        <f t="shared" si="369"/>
        <v>0</v>
      </c>
      <c r="G910" s="61">
        <f t="shared" si="369"/>
        <v>0</v>
      </c>
      <c r="H910" s="61">
        <f t="shared" si="369"/>
        <v>0</v>
      </c>
      <c r="I910" s="61">
        <f t="shared" si="369"/>
        <v>0</v>
      </c>
      <c r="J910" s="87">
        <f t="shared" si="369"/>
        <v>2</v>
      </c>
      <c r="K910" s="61">
        <f t="shared" si="369"/>
        <v>5542680</v>
      </c>
      <c r="L910" s="61">
        <f t="shared" si="369"/>
        <v>0</v>
      </c>
      <c r="M910" s="61">
        <f t="shared" si="369"/>
        <v>0</v>
      </c>
      <c r="N910" s="61">
        <f t="shared" si="369"/>
        <v>0</v>
      </c>
      <c r="O910" s="61">
        <f t="shared" si="369"/>
        <v>0</v>
      </c>
      <c r="P910" s="61">
        <f t="shared" si="369"/>
        <v>31996915.48</v>
      </c>
      <c r="Q910" s="61">
        <f t="shared" si="369"/>
        <v>7986185.46</v>
      </c>
      <c r="R910" s="61">
        <f t="shared" si="369"/>
        <v>0</v>
      </c>
      <c r="S910" s="61">
        <f t="shared" si="369"/>
        <v>8481435.5800000001</v>
      </c>
      <c r="T910" s="61">
        <f t="shared" si="369"/>
        <v>0</v>
      </c>
      <c r="U910" s="61">
        <f t="shared" si="369"/>
        <v>0</v>
      </c>
      <c r="V910" s="61">
        <f t="shared" si="369"/>
        <v>2700360.82</v>
      </c>
      <c r="W910" s="61">
        <f t="shared" si="369"/>
        <v>810108.24</v>
      </c>
      <c r="X910" s="61">
        <f t="shared" si="369"/>
        <v>0</v>
      </c>
      <c r="Y910" s="61">
        <f t="shared" si="369"/>
        <v>0</v>
      </c>
      <c r="Z910" s="61">
        <f t="shared" si="369"/>
        <v>0</v>
      </c>
      <c r="AA910" s="61">
        <f t="shared" si="369"/>
        <v>0</v>
      </c>
      <c r="AB910" s="61">
        <f t="shared" si="369"/>
        <v>57517685.579999998</v>
      </c>
      <c r="AC910" s="61">
        <f t="shared" si="369"/>
        <v>0</v>
      </c>
      <c r="AD910" s="170" t="s">
        <v>29</v>
      </c>
      <c r="AE910" s="170" t="s">
        <v>29</v>
      </c>
      <c r="AF910" s="24"/>
      <c r="AG910" s="25"/>
    </row>
    <row r="911" spans="1:33" s="26" customFormat="1" ht="24" customHeight="1">
      <c r="A911" s="176" t="s">
        <v>185</v>
      </c>
      <c r="B911" s="177"/>
      <c r="C911" s="177"/>
      <c r="D911" s="177"/>
      <c r="E911" s="177"/>
      <c r="F911" s="177"/>
      <c r="G911" s="177"/>
      <c r="H911" s="177"/>
      <c r="I911" s="177"/>
      <c r="J911" s="177"/>
      <c r="K911" s="177"/>
      <c r="L911" s="177"/>
      <c r="M911" s="177"/>
      <c r="N911" s="177"/>
      <c r="O911" s="177"/>
      <c r="P911" s="177"/>
      <c r="Q911" s="177"/>
      <c r="R911" s="177"/>
      <c r="S911" s="177"/>
      <c r="T911" s="177"/>
      <c r="U911" s="177"/>
      <c r="V911" s="177"/>
      <c r="W911" s="177"/>
      <c r="X911" s="177"/>
      <c r="Y911" s="177"/>
      <c r="Z911" s="177"/>
      <c r="AA911" s="177"/>
      <c r="AB911" s="177"/>
      <c r="AC911" s="177"/>
      <c r="AD911" s="177"/>
      <c r="AE911" s="178"/>
      <c r="AF911" s="24"/>
      <c r="AG911" s="25"/>
    </row>
    <row r="912" spans="1:33" ht="24" customHeight="1">
      <c r="A912" s="179" t="s">
        <v>746</v>
      </c>
      <c r="B912" s="179"/>
      <c r="C912" s="179"/>
      <c r="D912" s="179"/>
      <c r="E912" s="179"/>
      <c r="F912" s="179"/>
      <c r="G912" s="179"/>
      <c r="H912" s="179"/>
      <c r="I912" s="179"/>
      <c r="J912" s="179"/>
      <c r="K912" s="179"/>
      <c r="L912" s="179"/>
      <c r="M912" s="179"/>
      <c r="N912" s="179"/>
      <c r="O912" s="179"/>
      <c r="P912" s="179"/>
      <c r="Q912" s="179"/>
      <c r="R912" s="179"/>
      <c r="S912" s="179"/>
      <c r="T912" s="179"/>
      <c r="U912" s="179"/>
      <c r="V912" s="179"/>
      <c r="W912" s="179"/>
      <c r="X912" s="179"/>
      <c r="Y912" s="179"/>
      <c r="Z912" s="179"/>
      <c r="AA912" s="179"/>
      <c r="AB912" s="179"/>
      <c r="AC912" s="179"/>
      <c r="AD912" s="179"/>
      <c r="AE912" s="179"/>
      <c r="AF912" s="93"/>
      <c r="AG912" s="94"/>
    </row>
    <row r="913" spans="1:33" ht="24" customHeight="1">
      <c r="A913" s="46">
        <f>A908+1</f>
        <v>247</v>
      </c>
      <c r="B913" s="13" t="s">
        <v>747</v>
      </c>
      <c r="C913" s="48">
        <f t="shared" ref="C913:C916" si="370">D913+F913+G913+H913+I913+K913+L913+M913+O913+P913+Q913+R913+S913+V913+W913+X913</f>
        <v>2951477.1</v>
      </c>
      <c r="D913" s="169"/>
      <c r="E913" s="169"/>
      <c r="F913" s="169"/>
      <c r="G913" s="171"/>
      <c r="H913" s="169"/>
      <c r="I913" s="169"/>
      <c r="J913" s="73">
        <v>1</v>
      </c>
      <c r="K913" s="95">
        <v>2771340</v>
      </c>
      <c r="L913" s="171"/>
      <c r="M913" s="171"/>
      <c r="N913" s="171"/>
      <c r="O913" s="171"/>
      <c r="P913" s="169"/>
      <c r="Q913" s="169"/>
      <c r="R913" s="169"/>
      <c r="S913" s="169"/>
      <c r="T913" s="169"/>
      <c r="U913" s="169"/>
      <c r="V913" s="50">
        <v>138567</v>
      </c>
      <c r="W913" s="58">
        <f t="shared" ref="W913:W916" si="371">ROUND((D913+F913+G913+H913+I913+K913+L913+M913+O913+P913+Q913+R913+S913)*1.5%,2)</f>
        <v>41570.1</v>
      </c>
      <c r="X913" s="169"/>
      <c r="Y913" s="42"/>
      <c r="Z913" s="42"/>
      <c r="AA913" s="42"/>
      <c r="AB913" s="45">
        <f t="shared" ref="AB913:AB916" si="372">C913</f>
        <v>2951477.1</v>
      </c>
      <c r="AC913" s="46"/>
      <c r="AD913" s="46">
        <v>2028</v>
      </c>
      <c r="AE913" s="46">
        <v>2028</v>
      </c>
      <c r="AF913" s="94"/>
      <c r="AG913" s="94"/>
    </row>
    <row r="914" spans="1:33" ht="24" customHeight="1">
      <c r="A914" s="46">
        <f>A913+1</f>
        <v>248</v>
      </c>
      <c r="B914" s="13" t="s">
        <v>139</v>
      </c>
      <c r="C914" s="48">
        <f t="shared" si="370"/>
        <v>2951477.1</v>
      </c>
      <c r="D914" s="169"/>
      <c r="E914" s="169"/>
      <c r="F914" s="169"/>
      <c r="G914" s="171"/>
      <c r="H914" s="169"/>
      <c r="I914" s="169"/>
      <c r="J914" s="73">
        <v>1</v>
      </c>
      <c r="K914" s="95">
        <v>2771340</v>
      </c>
      <c r="L914" s="171"/>
      <c r="M914" s="171"/>
      <c r="N914" s="171"/>
      <c r="O914" s="171"/>
      <c r="P914" s="169"/>
      <c r="Q914" s="169"/>
      <c r="R914" s="169"/>
      <c r="S914" s="169"/>
      <c r="T914" s="169"/>
      <c r="U914" s="169"/>
      <c r="V914" s="50">
        <v>138567</v>
      </c>
      <c r="W914" s="58">
        <f t="shared" si="371"/>
        <v>41570.1</v>
      </c>
      <c r="X914" s="169"/>
      <c r="Y914" s="42"/>
      <c r="Z914" s="42"/>
      <c r="AA914" s="42"/>
      <c r="AB914" s="45">
        <f t="shared" si="372"/>
        <v>2951477.1</v>
      </c>
      <c r="AC914" s="46"/>
      <c r="AD914" s="46">
        <v>2028</v>
      </c>
      <c r="AE914" s="46">
        <v>2028</v>
      </c>
      <c r="AF914" s="94"/>
      <c r="AG914" s="94"/>
    </row>
    <row r="915" spans="1:33" ht="24" customHeight="1">
      <c r="A915" s="46">
        <f t="shared" ref="A915:A917" si="373">A914+1</f>
        <v>249</v>
      </c>
      <c r="B915" s="13" t="s">
        <v>748</v>
      </c>
      <c r="C915" s="48">
        <f t="shared" si="370"/>
        <v>2951477.1</v>
      </c>
      <c r="D915" s="169"/>
      <c r="E915" s="169"/>
      <c r="F915" s="169"/>
      <c r="G915" s="171"/>
      <c r="H915" s="169"/>
      <c r="I915" s="169"/>
      <c r="J915" s="73">
        <v>1</v>
      </c>
      <c r="K915" s="95">
        <v>2771340</v>
      </c>
      <c r="L915" s="171"/>
      <c r="M915" s="171"/>
      <c r="N915" s="171"/>
      <c r="O915" s="171"/>
      <c r="P915" s="169"/>
      <c r="Q915" s="169"/>
      <c r="R915" s="169"/>
      <c r="S915" s="169"/>
      <c r="T915" s="169"/>
      <c r="U915" s="169"/>
      <c r="V915" s="50">
        <v>138567</v>
      </c>
      <c r="W915" s="58">
        <f t="shared" si="371"/>
        <v>41570.1</v>
      </c>
      <c r="X915" s="169"/>
      <c r="Y915" s="42"/>
      <c r="Z915" s="42"/>
      <c r="AA915" s="42"/>
      <c r="AB915" s="45">
        <f t="shared" si="372"/>
        <v>2951477.1</v>
      </c>
      <c r="AC915" s="46"/>
      <c r="AD915" s="46">
        <v>2028</v>
      </c>
      <c r="AE915" s="46">
        <v>2028</v>
      </c>
      <c r="AF915" s="94"/>
      <c r="AG915" s="94"/>
    </row>
    <row r="916" spans="1:33" ht="24" customHeight="1">
      <c r="A916" s="46">
        <f t="shared" si="373"/>
        <v>250</v>
      </c>
      <c r="B916" s="13" t="s">
        <v>140</v>
      </c>
      <c r="C916" s="48">
        <f t="shared" si="370"/>
        <v>2951477.1</v>
      </c>
      <c r="D916" s="169"/>
      <c r="E916" s="169"/>
      <c r="F916" s="169"/>
      <c r="G916" s="171"/>
      <c r="H916" s="169"/>
      <c r="I916" s="169"/>
      <c r="J916" s="73">
        <v>1</v>
      </c>
      <c r="K916" s="95">
        <v>2771340</v>
      </c>
      <c r="L916" s="171"/>
      <c r="M916" s="171"/>
      <c r="N916" s="171"/>
      <c r="O916" s="171"/>
      <c r="P916" s="169"/>
      <c r="Q916" s="169"/>
      <c r="R916" s="169"/>
      <c r="S916" s="169"/>
      <c r="T916" s="169"/>
      <c r="U916" s="169"/>
      <c r="V916" s="50">
        <v>138567</v>
      </c>
      <c r="W916" s="58">
        <f t="shared" si="371"/>
        <v>41570.1</v>
      </c>
      <c r="X916" s="169"/>
      <c r="Y916" s="42"/>
      <c r="Z916" s="42"/>
      <c r="AA916" s="42"/>
      <c r="AB916" s="45">
        <f t="shared" si="372"/>
        <v>2951477.1</v>
      </c>
      <c r="AC916" s="46"/>
      <c r="AD916" s="46">
        <v>2028</v>
      </c>
      <c r="AE916" s="46">
        <v>2028</v>
      </c>
      <c r="AF916" s="94"/>
      <c r="AG916" s="94"/>
    </row>
    <row r="917" spans="1:33" s="5" customFormat="1" ht="24" customHeight="1">
      <c r="A917" s="46">
        <f t="shared" si="373"/>
        <v>251</v>
      </c>
      <c r="B917" s="13" t="s">
        <v>749</v>
      </c>
      <c r="C917" s="48">
        <f>D917+F917+G917+H917+I917+K917+L917+M917+O917+P917+Q917+R917+S917+W917+V917+X917</f>
        <v>15822412.15</v>
      </c>
      <c r="D917" s="41"/>
      <c r="E917" s="78"/>
      <c r="F917" s="41"/>
      <c r="G917" s="39"/>
      <c r="H917" s="43"/>
      <c r="I917" s="43"/>
      <c r="J917" s="42"/>
      <c r="K917" s="41"/>
      <c r="L917" s="39"/>
      <c r="M917" s="40"/>
      <c r="N917" s="40"/>
      <c r="O917" s="40"/>
      <c r="P917" s="41">
        <v>14856725.02</v>
      </c>
      <c r="Q917" s="41"/>
      <c r="R917" s="41"/>
      <c r="S917" s="43"/>
      <c r="T917" s="43"/>
      <c r="U917" s="43"/>
      <c r="V917" s="128">
        <v>742836.25</v>
      </c>
      <c r="W917" s="45">
        <f>(D917+F917+G917+H917+I917+K917+L917+M917+O917+P917+Q917+R917+S917)*1.5%</f>
        <v>222850.88</v>
      </c>
      <c r="X917" s="42"/>
      <c r="Y917" s="42"/>
      <c r="Z917" s="42"/>
      <c r="AA917" s="42"/>
      <c r="AB917" s="45">
        <f>C917</f>
        <v>15822412.15</v>
      </c>
      <c r="AC917" s="46"/>
      <c r="AD917" s="46">
        <v>2028</v>
      </c>
      <c r="AE917" s="46">
        <v>2028</v>
      </c>
      <c r="AF917" s="4"/>
      <c r="AG917" s="16"/>
    </row>
    <row r="918" spans="1:33" s="26" customFormat="1" ht="24" customHeight="1">
      <c r="A918" s="175" t="s">
        <v>601</v>
      </c>
      <c r="B918" s="175"/>
      <c r="C918" s="61">
        <f t="shared" ref="C918:AC918" si="374">SUM(C913:C917)</f>
        <v>27628320.550000001</v>
      </c>
      <c r="D918" s="61">
        <f t="shared" si="374"/>
        <v>0</v>
      </c>
      <c r="E918" s="61">
        <f t="shared" si="374"/>
        <v>0</v>
      </c>
      <c r="F918" s="61">
        <f t="shared" si="374"/>
        <v>0</v>
      </c>
      <c r="G918" s="61">
        <f t="shared" si="374"/>
        <v>0</v>
      </c>
      <c r="H918" s="61">
        <f t="shared" si="374"/>
        <v>0</v>
      </c>
      <c r="I918" s="61">
        <f t="shared" si="374"/>
        <v>0</v>
      </c>
      <c r="J918" s="87">
        <f t="shared" si="374"/>
        <v>4</v>
      </c>
      <c r="K918" s="61">
        <f t="shared" si="374"/>
        <v>11085360</v>
      </c>
      <c r="L918" s="61">
        <f t="shared" si="374"/>
        <v>0</v>
      </c>
      <c r="M918" s="61">
        <f t="shared" si="374"/>
        <v>0</v>
      </c>
      <c r="N918" s="61">
        <f t="shared" si="374"/>
        <v>0</v>
      </c>
      <c r="O918" s="61">
        <f t="shared" si="374"/>
        <v>0</v>
      </c>
      <c r="P918" s="61">
        <f t="shared" si="374"/>
        <v>14856725.02</v>
      </c>
      <c r="Q918" s="61">
        <f t="shared" si="374"/>
        <v>0</v>
      </c>
      <c r="R918" s="61">
        <f t="shared" si="374"/>
        <v>0</v>
      </c>
      <c r="S918" s="61">
        <f t="shared" si="374"/>
        <v>0</v>
      </c>
      <c r="T918" s="61">
        <f t="shared" si="374"/>
        <v>0</v>
      </c>
      <c r="U918" s="61">
        <f t="shared" si="374"/>
        <v>0</v>
      </c>
      <c r="V918" s="61">
        <f t="shared" si="374"/>
        <v>1297104.25</v>
      </c>
      <c r="W918" s="61">
        <f t="shared" si="374"/>
        <v>389131.28</v>
      </c>
      <c r="X918" s="61">
        <f t="shared" si="374"/>
        <v>0</v>
      </c>
      <c r="Y918" s="61">
        <f t="shared" si="374"/>
        <v>0</v>
      </c>
      <c r="Z918" s="61">
        <f t="shared" si="374"/>
        <v>0</v>
      </c>
      <c r="AA918" s="61">
        <f t="shared" si="374"/>
        <v>0</v>
      </c>
      <c r="AB918" s="61">
        <f t="shared" si="374"/>
        <v>27628320.550000001</v>
      </c>
      <c r="AC918" s="61">
        <f t="shared" si="374"/>
        <v>0</v>
      </c>
      <c r="AD918" s="170" t="s">
        <v>29</v>
      </c>
      <c r="AE918" s="170" t="s">
        <v>29</v>
      </c>
      <c r="AF918" s="24"/>
      <c r="AG918" s="25"/>
    </row>
    <row r="919" spans="1:33" ht="24" customHeight="1">
      <c r="A919" s="179" t="s">
        <v>188</v>
      </c>
      <c r="B919" s="179"/>
      <c r="C919" s="179"/>
      <c r="D919" s="179"/>
      <c r="E919" s="179"/>
      <c r="F919" s="179"/>
      <c r="G919" s="179"/>
      <c r="H919" s="179"/>
      <c r="I919" s="179"/>
      <c r="J919" s="179"/>
      <c r="K919" s="179"/>
      <c r="L919" s="179"/>
      <c r="M919" s="179"/>
      <c r="N919" s="179"/>
      <c r="O919" s="179"/>
      <c r="P919" s="179"/>
      <c r="Q919" s="179"/>
      <c r="R919" s="179"/>
      <c r="S919" s="179"/>
      <c r="T919" s="179"/>
      <c r="U919" s="179"/>
      <c r="V919" s="179"/>
      <c r="W919" s="179"/>
      <c r="X919" s="179"/>
      <c r="Y919" s="179"/>
      <c r="Z919" s="179"/>
      <c r="AA919" s="179"/>
      <c r="AB919" s="179"/>
      <c r="AC919" s="179"/>
      <c r="AD919" s="179"/>
      <c r="AE919" s="179"/>
      <c r="AF919" s="93"/>
      <c r="AG919" s="94"/>
    </row>
    <row r="920" spans="1:33" s="5" customFormat="1" ht="24" customHeight="1">
      <c r="A920" s="46">
        <f>A917+1</f>
        <v>252</v>
      </c>
      <c r="B920" s="66" t="s">
        <v>138</v>
      </c>
      <c r="C920" s="48">
        <f>D920+F920+G920+H920+I920+K920+L920+M920+O920+P920+Q920+R920+S920+W920+V920+X920</f>
        <v>11394312.58</v>
      </c>
      <c r="D920" s="41"/>
      <c r="E920" s="41"/>
      <c r="F920" s="41"/>
      <c r="G920" s="39"/>
      <c r="H920" s="43"/>
      <c r="I920" s="43"/>
      <c r="J920" s="42"/>
      <c r="K920" s="41"/>
      <c r="L920" s="39"/>
      <c r="M920" s="40"/>
      <c r="N920" s="40"/>
      <c r="O920" s="40"/>
      <c r="P920" s="41"/>
      <c r="Q920" s="41">
        <v>2676679.04</v>
      </c>
      <c r="R920" s="41">
        <v>5666491.04</v>
      </c>
      <c r="S920" s="43">
        <v>2355714.9700000002</v>
      </c>
      <c r="T920" s="43"/>
      <c r="U920" s="43"/>
      <c r="V920" s="82">
        <v>534944.25</v>
      </c>
      <c r="W920" s="41">
        <f>ROUND((D920+F920+G920+H920+I920+K920+L920+M920+O920+P920+Q920+R920+S920)*1.5%,2)</f>
        <v>160483.28</v>
      </c>
      <c r="X920" s="42"/>
      <c r="Y920" s="42"/>
      <c r="Z920" s="42"/>
      <c r="AA920" s="42"/>
      <c r="AB920" s="45">
        <f>C920</f>
        <v>11394312.58</v>
      </c>
      <c r="AC920" s="46"/>
      <c r="AD920" s="46">
        <v>2028</v>
      </c>
      <c r="AE920" s="46">
        <v>2028</v>
      </c>
      <c r="AF920" s="4"/>
      <c r="AG920" s="16"/>
    </row>
    <row r="921" spans="1:33" s="5" customFormat="1" ht="24" customHeight="1">
      <c r="A921" s="46">
        <f>A920+1</f>
        <v>253</v>
      </c>
      <c r="B921" s="47" t="s">
        <v>175</v>
      </c>
      <c r="C921" s="48">
        <f t="shared" ref="C921:C924" si="375">D921+F921+G921+H921+I921+K921+L921+M921+O921+P921+Q921+R921+S921+W921+V921+X921</f>
        <v>9936804.2599999998</v>
      </c>
      <c r="D921" s="41"/>
      <c r="E921" s="41"/>
      <c r="F921" s="41"/>
      <c r="G921" s="39"/>
      <c r="H921" s="43"/>
      <c r="I921" s="43"/>
      <c r="J921" s="42"/>
      <c r="K921" s="41"/>
      <c r="L921" s="39"/>
      <c r="M921" s="40"/>
      <c r="N921" s="40"/>
      <c r="O921" s="40"/>
      <c r="P921" s="41"/>
      <c r="Q921" s="41">
        <v>2334290.5099999998</v>
      </c>
      <c r="R921" s="41">
        <v>4941659.4400000004</v>
      </c>
      <c r="S921" s="43">
        <v>2054382.69</v>
      </c>
      <c r="T921" s="43"/>
      <c r="U921" s="43"/>
      <c r="V921" s="82">
        <v>466516.63</v>
      </c>
      <c r="W921" s="41">
        <f>ROUND((D921+F921+G921+H921+I921+K921+L921+M921+O921+P921+Q921+R921+S921)*1.5%,2)</f>
        <v>139954.99</v>
      </c>
      <c r="X921" s="42"/>
      <c r="Y921" s="42"/>
      <c r="Z921" s="42"/>
      <c r="AA921" s="42"/>
      <c r="AB921" s="45">
        <f t="shared" ref="AB921:AB924" si="376">C921</f>
        <v>9936804.2599999998</v>
      </c>
      <c r="AC921" s="46"/>
      <c r="AD921" s="46">
        <v>2028</v>
      </c>
      <c r="AE921" s="46">
        <v>2028</v>
      </c>
      <c r="AF921" s="16"/>
      <c r="AG921" s="16"/>
    </row>
    <row r="922" spans="1:33" s="5" customFormat="1" ht="24" customHeight="1">
      <c r="A922" s="46">
        <f t="shared" ref="A922:A924" si="377">A921+1</f>
        <v>254</v>
      </c>
      <c r="B922" s="47" t="s">
        <v>176</v>
      </c>
      <c r="C922" s="48">
        <f t="shared" si="375"/>
        <v>9467826.8300000001</v>
      </c>
      <c r="D922" s="41"/>
      <c r="E922" s="41"/>
      <c r="F922" s="41"/>
      <c r="G922" s="39"/>
      <c r="H922" s="43"/>
      <c r="I922" s="43"/>
      <c r="J922" s="42"/>
      <c r="K922" s="41"/>
      <c r="L922" s="39"/>
      <c r="M922" s="40"/>
      <c r="N922" s="40"/>
      <c r="O922" s="40"/>
      <c r="P922" s="41"/>
      <c r="Q922" s="41">
        <v>2224121.33</v>
      </c>
      <c r="R922" s="41">
        <v>4708432.88</v>
      </c>
      <c r="S922" s="43">
        <v>1957424.04</v>
      </c>
      <c r="T922" s="43"/>
      <c r="U922" s="43"/>
      <c r="V922" s="82">
        <v>444498.91</v>
      </c>
      <c r="W922" s="41">
        <f>ROUND((D922+F922+G922+H922+I922+K922+L922+M922+O922+P922+Q922+R922+S922)*1.5%,2)</f>
        <v>133349.67000000001</v>
      </c>
      <c r="X922" s="42"/>
      <c r="Y922" s="42"/>
      <c r="Z922" s="42"/>
      <c r="AA922" s="42"/>
      <c r="AB922" s="45">
        <f t="shared" si="376"/>
        <v>9467826.8300000001</v>
      </c>
      <c r="AC922" s="46"/>
      <c r="AD922" s="46">
        <v>2028</v>
      </c>
      <c r="AE922" s="46">
        <v>2028</v>
      </c>
      <c r="AF922" s="16"/>
      <c r="AG922" s="16"/>
    </row>
    <row r="923" spans="1:33" s="5" customFormat="1" ht="24" customHeight="1">
      <c r="A923" s="46">
        <f t="shared" si="377"/>
        <v>255</v>
      </c>
      <c r="B923" s="47" t="s">
        <v>750</v>
      </c>
      <c r="C923" s="48">
        <f t="shared" si="375"/>
        <v>15378660.609999999</v>
      </c>
      <c r="D923" s="41"/>
      <c r="E923" s="41"/>
      <c r="F923" s="41"/>
      <c r="G923" s="39"/>
      <c r="H923" s="43"/>
      <c r="I923" s="43"/>
      <c r="J923" s="42"/>
      <c r="K923" s="41"/>
      <c r="L923" s="39"/>
      <c r="M923" s="40"/>
      <c r="N923" s="40"/>
      <c r="O923" s="40"/>
      <c r="P923" s="41">
        <v>14440056.91</v>
      </c>
      <c r="Q923" s="41"/>
      <c r="R923" s="41"/>
      <c r="S923" s="43"/>
      <c r="T923" s="43"/>
      <c r="U923" s="43"/>
      <c r="V923" s="82">
        <v>722002.85</v>
      </c>
      <c r="W923" s="41">
        <f>ROUND((D923+F923+G923+H923+I923+K923+L923+M923+O923+P923+Q923+R923+S923)*1.5%,2)</f>
        <v>216600.85</v>
      </c>
      <c r="X923" s="42"/>
      <c r="Y923" s="42"/>
      <c r="Z923" s="42"/>
      <c r="AA923" s="42"/>
      <c r="AB923" s="45">
        <f t="shared" si="376"/>
        <v>15378660.609999999</v>
      </c>
      <c r="AC923" s="46"/>
      <c r="AD923" s="46">
        <v>2028</v>
      </c>
      <c r="AE923" s="46">
        <v>2028</v>
      </c>
      <c r="AF923" s="16"/>
      <c r="AG923" s="16"/>
    </row>
    <row r="924" spans="1:33" s="5" customFormat="1" ht="24" customHeight="1">
      <c r="A924" s="46">
        <f t="shared" si="377"/>
        <v>256</v>
      </c>
      <c r="B924" s="47" t="s">
        <v>751</v>
      </c>
      <c r="C924" s="48">
        <f t="shared" si="375"/>
        <v>14235492.4</v>
      </c>
      <c r="D924" s="41"/>
      <c r="E924" s="41"/>
      <c r="F924" s="41"/>
      <c r="G924" s="39"/>
      <c r="H924" s="43"/>
      <c r="I924" s="43"/>
      <c r="J924" s="42"/>
      <c r="K924" s="41"/>
      <c r="L924" s="39"/>
      <c r="M924" s="40"/>
      <c r="N924" s="40"/>
      <c r="O924" s="40"/>
      <c r="P924" s="41">
        <v>13366659.529999999</v>
      </c>
      <c r="Q924" s="41"/>
      <c r="R924" s="41"/>
      <c r="S924" s="43"/>
      <c r="T924" s="43"/>
      <c r="U924" s="43"/>
      <c r="V924" s="82">
        <v>668332.98</v>
      </c>
      <c r="W924" s="41">
        <f>ROUND((D924+F924+G924+H924+I924+K924+L924+M924+O924+P924+Q924+R924+S924)*1.5%,2)</f>
        <v>200499.89</v>
      </c>
      <c r="X924" s="42"/>
      <c r="Y924" s="42"/>
      <c r="Z924" s="42"/>
      <c r="AA924" s="42"/>
      <c r="AB924" s="45">
        <f t="shared" si="376"/>
        <v>14235492.4</v>
      </c>
      <c r="AC924" s="46"/>
      <c r="AD924" s="46">
        <v>2028</v>
      </c>
      <c r="AE924" s="46">
        <v>2028</v>
      </c>
      <c r="AF924" s="16"/>
      <c r="AG924" s="16"/>
    </row>
    <row r="925" spans="1:33" s="26" customFormat="1" ht="24" customHeight="1">
      <c r="A925" s="175" t="s">
        <v>601</v>
      </c>
      <c r="B925" s="175"/>
      <c r="C925" s="61">
        <f>SUM(C920:C924)</f>
        <v>60413096.68</v>
      </c>
      <c r="D925" s="61">
        <f t="shared" ref="D925:AC925" si="378">SUM(D920:D924)</f>
        <v>0</v>
      </c>
      <c r="E925" s="61">
        <f t="shared" si="378"/>
        <v>0</v>
      </c>
      <c r="F925" s="61">
        <f t="shared" si="378"/>
        <v>0</v>
      </c>
      <c r="G925" s="61">
        <f t="shared" si="378"/>
        <v>0</v>
      </c>
      <c r="H925" s="61">
        <f t="shared" si="378"/>
        <v>0</v>
      </c>
      <c r="I925" s="61">
        <f t="shared" si="378"/>
        <v>0</v>
      </c>
      <c r="J925" s="61">
        <f t="shared" si="378"/>
        <v>0</v>
      </c>
      <c r="K925" s="61">
        <f t="shared" si="378"/>
        <v>0</v>
      </c>
      <c r="L925" s="61">
        <f t="shared" si="378"/>
        <v>0</v>
      </c>
      <c r="M925" s="61">
        <f t="shared" si="378"/>
        <v>0</v>
      </c>
      <c r="N925" s="61">
        <f t="shared" si="378"/>
        <v>0</v>
      </c>
      <c r="O925" s="61">
        <f t="shared" si="378"/>
        <v>0</v>
      </c>
      <c r="P925" s="61">
        <f t="shared" si="378"/>
        <v>27806716.440000001</v>
      </c>
      <c r="Q925" s="61">
        <f t="shared" si="378"/>
        <v>7235090.8799999999</v>
      </c>
      <c r="R925" s="61">
        <f t="shared" si="378"/>
        <v>15316583.359999999</v>
      </c>
      <c r="S925" s="61">
        <f t="shared" si="378"/>
        <v>6367521.7000000002</v>
      </c>
      <c r="T925" s="61">
        <f t="shared" si="378"/>
        <v>0</v>
      </c>
      <c r="U925" s="61">
        <f t="shared" si="378"/>
        <v>0</v>
      </c>
      <c r="V925" s="61">
        <f t="shared" si="378"/>
        <v>2836295.62</v>
      </c>
      <c r="W925" s="61">
        <f t="shared" si="378"/>
        <v>850888.68</v>
      </c>
      <c r="X925" s="61">
        <f t="shared" si="378"/>
        <v>0</v>
      </c>
      <c r="Y925" s="61">
        <f t="shared" si="378"/>
        <v>0</v>
      </c>
      <c r="Z925" s="61">
        <f t="shared" si="378"/>
        <v>0</v>
      </c>
      <c r="AA925" s="61">
        <f t="shared" si="378"/>
        <v>0</v>
      </c>
      <c r="AB925" s="61">
        <f t="shared" si="378"/>
        <v>60413096.68</v>
      </c>
      <c r="AC925" s="61">
        <f t="shared" si="378"/>
        <v>0</v>
      </c>
      <c r="AD925" s="170" t="s">
        <v>29</v>
      </c>
      <c r="AE925" s="170" t="s">
        <v>29</v>
      </c>
      <c r="AF925" s="24"/>
      <c r="AG925" s="25"/>
    </row>
    <row r="926" spans="1:33" s="26" customFormat="1" ht="26.25" customHeight="1">
      <c r="A926" s="180" t="s">
        <v>752</v>
      </c>
      <c r="B926" s="181"/>
      <c r="C926" s="61">
        <f>C925+C918</f>
        <v>88041417.230000004</v>
      </c>
      <c r="D926" s="61">
        <f t="shared" ref="D926:AC926" si="379">D925+D918</f>
        <v>0</v>
      </c>
      <c r="E926" s="61">
        <f t="shared" si="379"/>
        <v>0</v>
      </c>
      <c r="F926" s="61">
        <f t="shared" si="379"/>
        <v>0</v>
      </c>
      <c r="G926" s="61">
        <f t="shared" si="379"/>
        <v>0</v>
      </c>
      <c r="H926" s="61">
        <f t="shared" si="379"/>
        <v>0</v>
      </c>
      <c r="I926" s="61">
        <f t="shared" si="379"/>
        <v>0</v>
      </c>
      <c r="J926" s="87">
        <f t="shared" si="379"/>
        <v>4</v>
      </c>
      <c r="K926" s="61">
        <f t="shared" si="379"/>
        <v>11085360</v>
      </c>
      <c r="L926" s="61">
        <f t="shared" si="379"/>
        <v>0</v>
      </c>
      <c r="M926" s="61">
        <f t="shared" si="379"/>
        <v>0</v>
      </c>
      <c r="N926" s="61">
        <f t="shared" si="379"/>
        <v>0</v>
      </c>
      <c r="O926" s="61">
        <f t="shared" si="379"/>
        <v>0</v>
      </c>
      <c r="P926" s="61">
        <f t="shared" si="379"/>
        <v>42663441.460000001</v>
      </c>
      <c r="Q926" s="61">
        <f t="shared" si="379"/>
        <v>7235090.8799999999</v>
      </c>
      <c r="R926" s="61">
        <f t="shared" si="379"/>
        <v>15316583.359999999</v>
      </c>
      <c r="S926" s="61">
        <f t="shared" si="379"/>
        <v>6367521.7000000002</v>
      </c>
      <c r="T926" s="61">
        <f t="shared" si="379"/>
        <v>0</v>
      </c>
      <c r="U926" s="61">
        <f t="shared" si="379"/>
        <v>0</v>
      </c>
      <c r="V926" s="61">
        <f t="shared" si="379"/>
        <v>4133399.87</v>
      </c>
      <c r="W926" s="61">
        <f t="shared" si="379"/>
        <v>1240019.96</v>
      </c>
      <c r="X926" s="61">
        <f t="shared" si="379"/>
        <v>0</v>
      </c>
      <c r="Y926" s="61">
        <f t="shared" si="379"/>
        <v>0</v>
      </c>
      <c r="Z926" s="61">
        <f t="shared" si="379"/>
        <v>0</v>
      </c>
      <c r="AA926" s="61">
        <f t="shared" si="379"/>
        <v>0</v>
      </c>
      <c r="AB926" s="61">
        <f t="shared" si="379"/>
        <v>88041417.230000004</v>
      </c>
      <c r="AC926" s="61">
        <f t="shared" si="379"/>
        <v>0</v>
      </c>
      <c r="AD926" s="170" t="s">
        <v>29</v>
      </c>
      <c r="AE926" s="170" t="s">
        <v>29</v>
      </c>
      <c r="AF926" s="24"/>
      <c r="AG926" s="25"/>
    </row>
    <row r="928" spans="1:33" ht="15" customHeight="1">
      <c r="A928" s="184" t="s">
        <v>154</v>
      </c>
      <c r="B928" s="184"/>
      <c r="C928" s="184"/>
      <c r="D928" s="184"/>
      <c r="E928" s="184"/>
      <c r="F928" s="184"/>
      <c r="G928" s="184"/>
      <c r="H928" s="184"/>
      <c r="I928" s="184"/>
      <c r="J928" s="184"/>
      <c r="K928" s="184"/>
      <c r="L928" s="184"/>
      <c r="M928" s="184"/>
      <c r="N928" s="184"/>
      <c r="O928" s="184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1"/>
      <c r="AE928" s="31"/>
      <c r="AG928" s="2"/>
    </row>
    <row r="929" spans="1:33" ht="15" customHeight="1">
      <c r="A929" s="184" t="s">
        <v>155</v>
      </c>
      <c r="B929" s="184"/>
      <c r="C929" s="184"/>
      <c r="D929" s="184"/>
      <c r="E929" s="184"/>
      <c r="F929" s="184"/>
      <c r="G929" s="184"/>
      <c r="H929" s="184"/>
      <c r="I929" s="184"/>
      <c r="J929" s="184"/>
      <c r="K929" s="184"/>
      <c r="L929" s="184"/>
      <c r="M929" s="184"/>
      <c r="N929" s="184"/>
      <c r="O929" s="184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1"/>
      <c r="AE929" s="31"/>
      <c r="AG929" s="2"/>
    </row>
    <row r="930" spans="1:33" ht="15" customHeight="1">
      <c r="A930" s="184" t="s">
        <v>156</v>
      </c>
      <c r="B930" s="184"/>
      <c r="C930" s="184"/>
      <c r="D930" s="184"/>
      <c r="E930" s="184"/>
      <c r="F930" s="184"/>
      <c r="G930" s="184"/>
      <c r="H930" s="184"/>
      <c r="I930" s="184"/>
      <c r="J930" s="184"/>
      <c r="K930" s="184"/>
      <c r="L930" s="184"/>
      <c r="M930" s="184"/>
      <c r="N930" s="184"/>
      <c r="O930" s="184"/>
      <c r="V930" s="32"/>
      <c r="W930" s="32"/>
      <c r="X930" s="32"/>
      <c r="AG930" s="2"/>
    </row>
    <row r="931" spans="1:33" ht="29.25" customHeight="1">
      <c r="A931" s="184" t="s">
        <v>157</v>
      </c>
      <c r="B931" s="184"/>
      <c r="C931" s="184"/>
      <c r="D931" s="184"/>
      <c r="E931" s="184"/>
      <c r="F931" s="184"/>
      <c r="G931" s="184"/>
      <c r="H931" s="184"/>
      <c r="I931" s="184"/>
      <c r="J931" s="184"/>
      <c r="K931" s="184"/>
      <c r="L931" s="184"/>
      <c r="M931" s="184"/>
      <c r="N931" s="184"/>
      <c r="O931" s="184"/>
      <c r="V931" s="32"/>
      <c r="W931" s="32"/>
      <c r="X931" s="32"/>
      <c r="AG931" s="2"/>
    </row>
    <row r="932" spans="1:33" ht="15" customHeight="1">
      <c r="A932" s="184" t="s">
        <v>158</v>
      </c>
      <c r="B932" s="184"/>
      <c r="C932" s="184"/>
      <c r="D932" s="184"/>
      <c r="E932" s="184"/>
      <c r="F932" s="184"/>
      <c r="G932" s="184"/>
      <c r="H932" s="184"/>
      <c r="I932" s="184"/>
      <c r="J932" s="184"/>
      <c r="K932" s="184"/>
      <c r="L932" s="184"/>
      <c r="M932" s="184"/>
      <c r="N932" s="184"/>
      <c r="O932" s="184"/>
      <c r="V932" s="32"/>
      <c r="W932" s="32"/>
      <c r="X932" s="32"/>
      <c r="AG932" s="2"/>
    </row>
    <row r="933" spans="1:33" ht="15" customHeight="1">
      <c r="A933" s="184" t="s">
        <v>159</v>
      </c>
      <c r="B933" s="184"/>
      <c r="C933" s="184"/>
      <c r="D933" s="184"/>
      <c r="E933" s="184"/>
      <c r="F933" s="184"/>
      <c r="G933" s="184"/>
      <c r="H933" s="184"/>
      <c r="I933" s="184"/>
      <c r="J933" s="184"/>
      <c r="K933" s="184"/>
      <c r="L933" s="184"/>
      <c r="M933" s="184"/>
      <c r="N933" s="184"/>
      <c r="O933" s="184"/>
      <c r="V933" s="32"/>
      <c r="W933" s="32"/>
      <c r="X933" s="32"/>
      <c r="AG933" s="2"/>
    </row>
    <row r="934" spans="1:33" ht="15" customHeight="1">
      <c r="A934" s="184" t="s">
        <v>160</v>
      </c>
      <c r="B934" s="184"/>
      <c r="C934" s="184"/>
      <c r="D934" s="184"/>
      <c r="E934" s="184"/>
      <c r="F934" s="184"/>
      <c r="G934" s="184"/>
      <c r="H934" s="184"/>
      <c r="I934" s="184"/>
      <c r="J934" s="184"/>
      <c r="K934" s="184"/>
      <c r="L934" s="184"/>
      <c r="M934" s="184"/>
      <c r="N934" s="184"/>
      <c r="O934" s="184"/>
      <c r="V934" s="32"/>
      <c r="W934" s="32"/>
      <c r="X934" s="32"/>
      <c r="AG934" s="2"/>
    </row>
  </sheetData>
  <mergeCells count="169">
    <mergeCell ref="A530:AE530"/>
    <mergeCell ref="A533:B533"/>
    <mergeCell ref="A561:AE561"/>
    <mergeCell ref="A580:B580"/>
    <mergeCell ref="A838:AE838"/>
    <mergeCell ref="A842:B842"/>
    <mergeCell ref="A863:AE863"/>
    <mergeCell ref="A882:B882"/>
    <mergeCell ref="A613:AE613"/>
    <mergeCell ref="A615:B615"/>
    <mergeCell ref="A375:AE375"/>
    <mergeCell ref="A43:AE43"/>
    <mergeCell ref="R5:R7"/>
    <mergeCell ref="A42:B42"/>
    <mergeCell ref="T5:U7"/>
    <mergeCell ref="AC6:AC7"/>
    <mergeCell ref="A34:B34"/>
    <mergeCell ref="A35:AE35"/>
    <mergeCell ref="A48:B48"/>
    <mergeCell ref="A49:AE49"/>
    <mergeCell ref="A61:B61"/>
    <mergeCell ref="A62:AE62"/>
    <mergeCell ref="A248:B248"/>
    <mergeCell ref="A249:AE249"/>
    <mergeCell ref="A259:B259"/>
    <mergeCell ref="A260:AE260"/>
    <mergeCell ref="A268:B268"/>
    <mergeCell ref="A269:AE269"/>
    <mergeCell ref="AE4:AE8"/>
    <mergeCell ref="D5:M6"/>
    <mergeCell ref="N5:O7"/>
    <mergeCell ref="P5:P7"/>
    <mergeCell ref="AF1:AF3"/>
    <mergeCell ref="Q5:Q7"/>
    <mergeCell ref="C5:C7"/>
    <mergeCell ref="A1:AE1"/>
    <mergeCell ref="A2:AE2"/>
    <mergeCell ref="A3:AE3"/>
    <mergeCell ref="S5:S7"/>
    <mergeCell ref="V5:X5"/>
    <mergeCell ref="AB6:AB7"/>
    <mergeCell ref="E7:F7"/>
    <mergeCell ref="A374:B374"/>
    <mergeCell ref="A370:B370"/>
    <mergeCell ref="A371:AE371"/>
    <mergeCell ref="A373:B373"/>
    <mergeCell ref="A376:AE376"/>
    <mergeCell ref="A378:B378"/>
    <mergeCell ref="A379:B379"/>
    <mergeCell ref="A912:AE912"/>
    <mergeCell ref="AG1:AG3"/>
    <mergeCell ref="A12:AE12"/>
    <mergeCell ref="A11:B11"/>
    <mergeCell ref="A10:B10"/>
    <mergeCell ref="J7:K7"/>
    <mergeCell ref="V6:V7"/>
    <mergeCell ref="W6:W7"/>
    <mergeCell ref="X6:X7"/>
    <mergeCell ref="Y6:Y7"/>
    <mergeCell ref="Z6:Z7"/>
    <mergeCell ref="AA6:AA7"/>
    <mergeCell ref="A4:A8"/>
    <mergeCell ref="B4:B8"/>
    <mergeCell ref="C4:X4"/>
    <mergeCell ref="Y4:AC5"/>
    <mergeCell ref="AD4:AD8"/>
    <mergeCell ref="A928:O928"/>
    <mergeCell ref="A929:O929"/>
    <mergeCell ref="A930:O930"/>
    <mergeCell ref="A931:O931"/>
    <mergeCell ref="A932:O932"/>
    <mergeCell ref="A933:O933"/>
    <mergeCell ref="A934:O934"/>
    <mergeCell ref="A380:B380"/>
    <mergeCell ref="A381:AE381"/>
    <mergeCell ref="A414:B414"/>
    <mergeCell ref="A415:AE415"/>
    <mergeCell ref="A534:AE534"/>
    <mergeCell ref="A549:B549"/>
    <mergeCell ref="A550:AE550"/>
    <mergeCell ref="A560:B560"/>
    <mergeCell ref="A581:AE581"/>
    <mergeCell ref="A598:B598"/>
    <mergeCell ref="A599:AE599"/>
    <mergeCell ref="A601:B601"/>
    <mergeCell ref="A602:AE602"/>
    <mergeCell ref="A603:AE603"/>
    <mergeCell ref="A610:B610"/>
    <mergeCell ref="A611:B611"/>
    <mergeCell ref="A612:AE612"/>
    <mergeCell ref="A278:B278"/>
    <mergeCell ref="A279:AE279"/>
    <mergeCell ref="A301:B301"/>
    <mergeCell ref="A302:AE302"/>
    <mergeCell ref="A304:B304"/>
    <mergeCell ref="A305:AE305"/>
    <mergeCell ref="A307:B307"/>
    <mergeCell ref="A308:AE308"/>
    <mergeCell ref="A316:B316"/>
    <mergeCell ref="A317:AE317"/>
    <mergeCell ref="A319:B319"/>
    <mergeCell ref="A320:AE320"/>
    <mergeCell ref="A321:AE321"/>
    <mergeCell ref="A326:B326"/>
    <mergeCell ref="A327:B327"/>
    <mergeCell ref="A328:AE328"/>
    <mergeCell ref="A329:AE329"/>
    <mergeCell ref="A339:B339"/>
    <mergeCell ref="A340:AE340"/>
    <mergeCell ref="A355:B355"/>
    <mergeCell ref="A356:AE356"/>
    <mergeCell ref="A361:B361"/>
    <mergeCell ref="A362:AE362"/>
    <mergeCell ref="A364:B364"/>
    <mergeCell ref="A365:B365"/>
    <mergeCell ref="A366:AE366"/>
    <mergeCell ref="A367:AE367"/>
    <mergeCell ref="A390:B390"/>
    <mergeCell ref="A391:AE391"/>
    <mergeCell ref="A398:B398"/>
    <mergeCell ref="A399:AE399"/>
    <mergeCell ref="A404:B404"/>
    <mergeCell ref="A405:AE405"/>
    <mergeCell ref="A523:B523"/>
    <mergeCell ref="A524:AE524"/>
    <mergeCell ref="A529:B529"/>
    <mergeCell ref="A616:AE616"/>
    <mergeCell ref="A620:B620"/>
    <mergeCell ref="A621:AE621"/>
    <mergeCell ref="A623:B623"/>
    <mergeCell ref="A624:B624"/>
    <mergeCell ref="A625:AE625"/>
    <mergeCell ref="A626:AE626"/>
    <mergeCell ref="A629:B629"/>
    <mergeCell ref="A630:B630"/>
    <mergeCell ref="A631:AE631"/>
    <mergeCell ref="A632:AE632"/>
    <mergeCell ref="A634:B634"/>
    <mergeCell ref="A635:B635"/>
    <mergeCell ref="A636:B636"/>
    <mergeCell ref="A637:AE637"/>
    <mergeCell ref="A652:B652"/>
    <mergeCell ref="A653:AE653"/>
    <mergeCell ref="A665:B665"/>
    <mergeCell ref="A666:AE666"/>
    <mergeCell ref="A676:B676"/>
    <mergeCell ref="A677:AE677"/>
    <mergeCell ref="A693:B693"/>
    <mergeCell ref="A694:AE694"/>
    <mergeCell ref="A829:B829"/>
    <mergeCell ref="A830:AE830"/>
    <mergeCell ref="A837:B837"/>
    <mergeCell ref="A843:AE843"/>
    <mergeCell ref="A909:B909"/>
    <mergeCell ref="A910:B910"/>
    <mergeCell ref="A911:AE911"/>
    <mergeCell ref="A918:B918"/>
    <mergeCell ref="A919:AE919"/>
    <mergeCell ref="A925:B925"/>
    <mergeCell ref="A926:B926"/>
    <mergeCell ref="A849:B849"/>
    <mergeCell ref="A850:AE850"/>
    <mergeCell ref="A862:B862"/>
    <mergeCell ref="A883:AE883"/>
    <mergeCell ref="A896:B896"/>
    <mergeCell ref="A897:AE897"/>
    <mergeCell ref="A900:B900"/>
    <mergeCell ref="A901:AE901"/>
    <mergeCell ref="A902:AE902"/>
  </mergeCells>
  <pageMargins left="0.23622047244094491" right="0.23622047244094491" top="0.74803149606299213" bottom="0.74803149606299213" header="0.31496062992125984" footer="0.31496062992125984"/>
  <pageSetup paperSize="9" scale="33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2023-2025</vt:lpstr>
      <vt:lpstr>'2023-2025'!Область_печати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</dc:creator>
  <cp:lastModifiedBy>zeleninatn</cp:lastModifiedBy>
  <cp:lastPrinted>2024-10-30T05:37:05Z</cp:lastPrinted>
  <dcterms:created xsi:type="dcterms:W3CDTF">2015-06-05T18:17:20Z</dcterms:created>
  <dcterms:modified xsi:type="dcterms:W3CDTF">2025-09-16T12:19:09Z</dcterms:modified>
</cp:coreProperties>
</file>